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40" activeTab="1"/>
  </bookViews>
  <sheets>
    <sheet name="Kannattavuus" sheetId="1" r:id="rId1"/>
    <sheet name="Rahoitus" sheetId="2" r:id="rId2"/>
  </sheets>
  <definedNames/>
  <calcPr fullCalcOnLoad="1"/>
</workbook>
</file>

<file path=xl/sharedStrings.xml><?xml version="1.0" encoding="utf-8"?>
<sst xmlns="http://schemas.openxmlformats.org/spreadsheetml/2006/main" count="112" uniqueCount="85">
  <si>
    <t>Tuotelaskelma</t>
  </si>
  <si>
    <t>Tuote-</t>
  </si>
  <si>
    <t>Myynti-</t>
  </si>
  <si>
    <t>Alv</t>
  </si>
  <si>
    <t>Veroton</t>
  </si>
  <si>
    <t>Kpl-</t>
  </si>
  <si>
    <t>Myynti</t>
  </si>
  <si>
    <t>ryhmä</t>
  </si>
  <si>
    <t>hinta</t>
  </si>
  <si>
    <t>%</t>
  </si>
  <si>
    <t>määrä</t>
  </si>
  <si>
    <t>Ruoka</t>
  </si>
  <si>
    <t>Majoitus</t>
  </si>
  <si>
    <t>Yht/ ka</t>
  </si>
  <si>
    <t>Myyntituotot</t>
  </si>
  <si>
    <t>Työkustannukset:</t>
  </si>
  <si>
    <t xml:space="preserve">  -Alv</t>
  </si>
  <si>
    <t>Liikevaihto</t>
  </si>
  <si>
    <t xml:space="preserve">  - Muuttuvat kulut</t>
  </si>
  <si>
    <t>sis.sotu</t>
  </si>
  <si>
    <t>Myyntikate</t>
  </si>
  <si>
    <t xml:space="preserve"> - Henkilöstökulut</t>
  </si>
  <si>
    <t>Palkkakate</t>
  </si>
  <si>
    <t>h</t>
  </si>
  <si>
    <t xml:space="preserve"> -Kiinteät kulut yhteensä</t>
  </si>
  <si>
    <t>Vuokra</t>
  </si>
  <si>
    <t>Energia</t>
  </si>
  <si>
    <t>Markkinointi</t>
  </si>
  <si>
    <t>Hallinto</t>
  </si>
  <si>
    <t>Käyttökate</t>
  </si>
  <si>
    <t>Yht</t>
  </si>
  <si>
    <t>Sekalaiset</t>
  </si>
  <si>
    <t>€</t>
  </si>
  <si>
    <t>€/h</t>
  </si>
  <si>
    <t xml:space="preserve">Poistot </t>
  </si>
  <si>
    <t>kate</t>
  </si>
  <si>
    <t>kate%</t>
  </si>
  <si>
    <t>veroll.</t>
  </si>
  <si>
    <t>kulut</t>
  </si>
  <si>
    <t>Tunnit</t>
  </si>
  <si>
    <t>Tuntipalkka</t>
  </si>
  <si>
    <t>Muuttuvat</t>
  </si>
  <si>
    <t>Kannattavuuslaskelma</t>
  </si>
  <si>
    <t>Kannattavuus/tuloslaskelma</t>
  </si>
  <si>
    <t>Rahan käyttö</t>
  </si>
  <si>
    <t xml:space="preserve"> = toiminnan (myynnin kannattavuus)</t>
  </si>
  <si>
    <t>Investoinnit</t>
  </si>
  <si>
    <t>poisto%</t>
  </si>
  <si>
    <t>poisto e</t>
  </si>
  <si>
    <t>Koneet ja laitteet</t>
  </si>
  <si>
    <t>Kiinteistö</t>
  </si>
  <si>
    <t>Käyttöpääoma</t>
  </si>
  <si>
    <t>pohjakassa</t>
  </si>
  <si>
    <t>alkuvarasto</t>
  </si>
  <si>
    <t>Lainanlyhennykset</t>
  </si>
  <si>
    <t>Liiketulos</t>
  </si>
  <si>
    <t>pankkilaina lyh.</t>
  </si>
  <si>
    <t>Korkokulut</t>
  </si>
  <si>
    <t>Rahan tarve yht</t>
  </si>
  <si>
    <t>Nettotulos</t>
  </si>
  <si>
    <t>Rahan lähteet</t>
  </si>
  <si>
    <t>Oma sijoitus</t>
  </si>
  <si>
    <t>Pankkilaina</t>
  </si>
  <si>
    <t>Rahoitustulos</t>
  </si>
  <si>
    <t xml:space="preserve">  nettotulos+poistot=  </t>
  </si>
  <si>
    <t>Rahan lähteet yht</t>
  </si>
  <si>
    <t>Yli/alijäämä</t>
  </si>
  <si>
    <t xml:space="preserve"> Ohjeita tekstisoluissa</t>
  </si>
  <si>
    <t xml:space="preserve"> - poisto</t>
  </si>
  <si>
    <t>Tulos ennen veroja</t>
  </si>
  <si>
    <t xml:space="preserve"> - henkilöstokulut</t>
  </si>
  <si>
    <t xml:space="preserve"> - kiinteät kulut</t>
  </si>
  <si>
    <t>yht</t>
  </si>
  <si>
    <t>Tyontek. 1</t>
  </si>
  <si>
    <t>Tyontek. 2</t>
  </si>
  <si>
    <t>Tyontek. 3</t>
  </si>
  <si>
    <t>Vakuutukset</t>
  </si>
  <si>
    <t>Yrityksen vuosilaskelma</t>
  </si>
  <si>
    <t xml:space="preserve"> - muuttuvat kulut</t>
  </si>
  <si>
    <t>lyhennys/v</t>
  </si>
  <si>
    <t>korko</t>
  </si>
  <si>
    <t>Sisältää rahoituslaskelman seuraavassa välilehdessä</t>
  </si>
  <si>
    <r>
      <t xml:space="preserve">Kannattavuus (toinen välilehti)  ja </t>
    </r>
    <r>
      <rPr>
        <sz val="18"/>
        <color indexed="60"/>
        <rFont val="Arial Narrow"/>
        <family val="2"/>
      </rPr>
      <t>rahoitus</t>
    </r>
  </si>
  <si>
    <t>Välittömät verot  20%</t>
  </si>
  <si>
    <t>Avustus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</si>
</sst>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%"/>
    <numFmt numFmtId="165" formatCode="0.0"/>
    <numFmt numFmtId="166" formatCode="0.000"/>
    <numFmt numFmtId="167" formatCode="0.0000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 Narrow"/>
      <family val="2"/>
    </font>
    <font>
      <sz val="10"/>
      <color indexed="9"/>
      <name val="Arial Narrow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16"/>
      <name val="Arial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17"/>
      <name val="Arial Narrow"/>
      <family val="2"/>
    </font>
    <font>
      <sz val="10"/>
      <color indexed="60"/>
      <name val="Arial Narrow"/>
      <family val="2"/>
    </font>
    <font>
      <b/>
      <sz val="12"/>
      <color indexed="12"/>
      <name val="Arial Narrow"/>
      <family val="2"/>
    </font>
    <font>
      <b/>
      <sz val="11"/>
      <color indexed="12"/>
      <name val="Arial Narrow"/>
      <family val="2"/>
    </font>
    <font>
      <sz val="18"/>
      <color indexed="6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b/>
      <sz val="14"/>
      <name val="Calibri"/>
      <family val="2"/>
    </font>
    <font>
      <sz val="8"/>
      <color indexed="18"/>
      <name val="Times New Roman"/>
      <family val="1"/>
    </font>
    <font>
      <b/>
      <sz val="16"/>
      <color indexed="18"/>
      <name val="Calibri"/>
      <family val="2"/>
    </font>
    <font>
      <sz val="10"/>
      <color indexed="60"/>
      <name val="Calibri"/>
      <family val="2"/>
    </font>
    <font>
      <sz val="12"/>
      <color indexed="62"/>
      <name val="Arial Narrow"/>
      <family val="2"/>
    </font>
    <font>
      <sz val="11"/>
      <color indexed="60"/>
      <name val="Arial Narrow"/>
      <family val="2"/>
    </font>
    <font>
      <sz val="12"/>
      <color indexed="60"/>
      <name val="Arial Narrow"/>
      <family val="2"/>
    </font>
    <font>
      <b/>
      <sz val="12"/>
      <color indexed="60"/>
      <name val="Arial Narrow"/>
      <family val="2"/>
    </font>
    <font>
      <b/>
      <sz val="11"/>
      <color indexed="60"/>
      <name val="Arial Narrow"/>
      <family val="2"/>
    </font>
    <font>
      <b/>
      <sz val="12"/>
      <color indexed="18"/>
      <name val="Arial Narrow"/>
      <family val="2"/>
    </font>
    <font>
      <b/>
      <sz val="11"/>
      <color indexed="18"/>
      <name val="Arial Narrow"/>
      <family val="2"/>
    </font>
    <font>
      <sz val="12"/>
      <color indexed="18"/>
      <name val="Arial Narrow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Calibri"/>
      <family val="2"/>
    </font>
    <font>
      <sz val="10"/>
      <color theme="3" tint="-0.24997000396251678"/>
      <name val="Calibri"/>
      <family val="2"/>
    </font>
    <font>
      <sz val="8"/>
      <color theme="3" tint="-0.24997000396251678"/>
      <name val="Times New Roman"/>
      <family val="1"/>
    </font>
    <font>
      <b/>
      <sz val="16"/>
      <color theme="3" tint="-0.24997000396251678"/>
      <name val="Calibri"/>
      <family val="2"/>
    </font>
    <font>
      <sz val="10"/>
      <color theme="9" tint="-0.4999699890613556"/>
      <name val="Calibri"/>
      <family val="2"/>
    </font>
    <font>
      <sz val="12"/>
      <color theme="4"/>
      <name val="Arial Narrow"/>
      <family val="2"/>
    </font>
    <font>
      <sz val="11"/>
      <color theme="9" tint="-0.4999699890613556"/>
      <name val="Arial Narrow"/>
      <family val="2"/>
    </font>
    <font>
      <sz val="12"/>
      <color theme="9" tint="-0.4999699890613556"/>
      <name val="Arial Narrow"/>
      <family val="2"/>
    </font>
    <font>
      <b/>
      <sz val="12"/>
      <color rgb="FFCC3300"/>
      <name val="Arial Narrow"/>
      <family val="2"/>
    </font>
    <font>
      <sz val="10"/>
      <color rgb="FFCC3300"/>
      <name val="Arial Narrow"/>
      <family val="2"/>
    </font>
    <font>
      <b/>
      <sz val="11"/>
      <color rgb="FFCC3300"/>
      <name val="Arial Narrow"/>
      <family val="2"/>
    </font>
    <font>
      <b/>
      <sz val="12"/>
      <color rgb="FF003399"/>
      <name val="Arial Narrow"/>
      <family val="2"/>
    </font>
    <font>
      <b/>
      <sz val="11"/>
      <color rgb="FF003399"/>
      <name val="Arial Narrow"/>
      <family val="2"/>
    </font>
    <font>
      <sz val="12"/>
      <color rgb="FF003399"/>
      <name val="Arial Narrow"/>
      <family val="2"/>
    </font>
    <font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  <fill>
      <patternFill patternType="solid">
        <fgColor theme="9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3" tint="-0.24993999302387238"/>
      </left>
      <right style="thin">
        <color theme="3" tint="-0.24993999302387238"/>
      </right>
      <top>
        <color indexed="63"/>
      </top>
      <bottom>
        <color indexed="63"/>
      </bottom>
    </border>
    <border>
      <left style="thin">
        <color theme="3" tint="-0.24993999302387238"/>
      </left>
      <right style="thin">
        <color theme="3" tint="-0.24993999302387238"/>
      </right>
      <top>
        <color indexed="63"/>
      </top>
      <bottom style="thin"/>
    </border>
    <border>
      <left style="thin">
        <color theme="3" tint="-0.24993999302387238"/>
      </left>
      <right style="thin">
        <color theme="3" tint="-0.24993999302387238"/>
      </right>
      <top>
        <color indexed="63"/>
      </top>
      <bottom style="thin">
        <color theme="3" tint="-0.24993999302387238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5" tint="-0.24993999302387238"/>
      </right>
      <top>
        <color indexed="63"/>
      </top>
      <bottom>
        <color indexed="63"/>
      </bottom>
    </border>
    <border>
      <left style="thin">
        <color theme="5" tint="-0.24993999302387238"/>
      </left>
      <right>
        <color indexed="63"/>
      </right>
      <top style="thin">
        <color theme="5" tint="-0.24993999302387238"/>
      </top>
      <bottom style="thin">
        <color theme="5" tint="-0.24993999302387238"/>
      </bottom>
    </border>
    <border>
      <left>
        <color indexed="63"/>
      </left>
      <right>
        <color indexed="63"/>
      </right>
      <top style="thin">
        <color theme="5" tint="-0.24993999302387238"/>
      </top>
      <bottom style="thin">
        <color theme="5" tint="-0.24993999302387238"/>
      </bottom>
    </border>
    <border>
      <left>
        <color indexed="63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theme="5" tint="-0.24993999302387238"/>
      </left>
      <right>
        <color indexed="63"/>
      </right>
      <top style="thin">
        <color theme="5" tint="-0.24993999302387238"/>
      </top>
      <bottom>
        <color indexed="63"/>
      </bottom>
    </border>
    <border>
      <left>
        <color indexed="63"/>
      </left>
      <right style="thin">
        <color theme="5" tint="-0.24993999302387238"/>
      </right>
      <top style="thin">
        <color theme="5" tint="-0.24993999302387238"/>
      </top>
      <bottom>
        <color indexed="63"/>
      </bottom>
    </border>
    <border>
      <left style="thin">
        <color theme="5" tint="-0.24993999302387238"/>
      </left>
      <right>
        <color indexed="63"/>
      </right>
      <top>
        <color indexed="63"/>
      </top>
      <bottom style="thin">
        <color theme="5" tint="-0.24993999302387238"/>
      </bottom>
    </border>
    <border>
      <left>
        <color indexed="63"/>
      </left>
      <right style="thin">
        <color theme="5" tint="-0.24993999302387238"/>
      </right>
      <top>
        <color indexed="63"/>
      </top>
      <bottom style="thin">
        <color theme="5" tint="-0.2499399930238723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" fillId="0" borderId="8">
      <alignment/>
      <protection/>
    </xf>
    <xf numFmtId="0" fontId="71" fillId="27" borderId="9" applyNumberFormat="0" applyAlignment="0" applyProtection="0"/>
    <xf numFmtId="9" fontId="0" fillId="0" borderId="0" applyFont="0" applyFill="0" applyBorder="0" applyAlignment="0" applyProtection="0"/>
    <xf numFmtId="0" fontId="15" fillId="33" borderId="8" applyProtection="0">
      <alignment/>
    </xf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/>
      <protection/>
    </xf>
    <xf numFmtId="165" fontId="4" fillId="0" borderId="11" xfId="0" applyNumberFormat="1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165" fontId="10" fillId="0" borderId="12" xfId="0" applyNumberFormat="1" applyFont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"/>
      <protection locked="0"/>
    </xf>
    <xf numFmtId="0" fontId="10" fillId="34" borderId="11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right"/>
      <protection locked="0"/>
    </xf>
    <xf numFmtId="165" fontId="10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9" fontId="16" fillId="0" borderId="0" xfId="0" applyNumberFormat="1" applyFont="1" applyBorder="1" applyAlignment="1" applyProtection="1">
      <alignment/>
      <protection/>
    </xf>
    <xf numFmtId="9" fontId="16" fillId="0" borderId="11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/>
    </xf>
    <xf numFmtId="165" fontId="14" fillId="0" borderId="15" xfId="0" applyNumberFormat="1" applyFont="1" applyBorder="1" applyAlignment="1" applyProtection="1">
      <alignment horizontal="center"/>
      <protection/>
    </xf>
    <xf numFmtId="3" fontId="7" fillId="35" borderId="15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Alignment="1" applyProtection="1">
      <alignment horizontal="center"/>
      <protection/>
    </xf>
    <xf numFmtId="165" fontId="14" fillId="0" borderId="16" xfId="0" applyNumberFormat="1" applyFont="1" applyBorder="1" applyAlignment="1" applyProtection="1">
      <alignment horizontal="center"/>
      <protection/>
    </xf>
    <xf numFmtId="0" fontId="7" fillId="35" borderId="16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2" fontId="6" fillId="0" borderId="17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2" fontId="10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75" fillId="0" borderId="0" xfId="0" applyFont="1" applyAlignment="1" applyProtection="1">
      <alignment/>
      <protection/>
    </xf>
    <xf numFmtId="0" fontId="76" fillId="0" borderId="11" xfId="0" applyFont="1" applyBorder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center"/>
      <protection/>
    </xf>
    <xf numFmtId="0" fontId="75" fillId="0" borderId="0" xfId="0" applyFont="1" applyAlignment="1" applyProtection="1">
      <alignment horizontal="center"/>
      <protection locked="0"/>
    </xf>
    <xf numFmtId="0" fontId="45" fillId="0" borderId="0" xfId="0" applyFont="1" applyBorder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79" fillId="36" borderId="18" xfId="0" applyFont="1" applyFill="1" applyBorder="1" applyAlignment="1" applyProtection="1">
      <alignment/>
      <protection/>
    </xf>
    <xf numFmtId="0" fontId="79" fillId="36" borderId="18" xfId="0" applyFont="1" applyFill="1" applyBorder="1" applyAlignment="1" applyProtection="1">
      <alignment horizontal="center"/>
      <protection/>
    </xf>
    <xf numFmtId="0" fontId="79" fillId="36" borderId="19" xfId="0" applyFont="1" applyFill="1" applyBorder="1" applyAlignment="1" applyProtection="1">
      <alignment/>
      <protection/>
    </xf>
    <xf numFmtId="0" fontId="79" fillId="36" borderId="19" xfId="0" applyFont="1" applyFill="1" applyBorder="1" applyAlignment="1" applyProtection="1">
      <alignment horizontal="center"/>
      <protection/>
    </xf>
    <xf numFmtId="164" fontId="79" fillId="36" borderId="19" xfId="0" applyNumberFormat="1" applyFont="1" applyFill="1" applyBorder="1" applyAlignment="1" applyProtection="1">
      <alignment horizontal="center"/>
      <protection/>
    </xf>
    <xf numFmtId="2" fontId="10" fillId="36" borderId="15" xfId="0" applyNumberFormat="1" applyFont="1" applyFill="1" applyBorder="1" applyAlignment="1" applyProtection="1">
      <alignment horizontal="center"/>
      <protection locked="0"/>
    </xf>
    <xf numFmtId="2" fontId="10" fillId="36" borderId="16" xfId="0" applyNumberFormat="1" applyFont="1" applyFill="1" applyBorder="1" applyAlignment="1" applyProtection="1">
      <alignment horizontal="center"/>
      <protection locked="0"/>
    </xf>
    <xf numFmtId="2" fontId="4" fillId="36" borderId="17" xfId="0" applyNumberFormat="1" applyFont="1" applyFill="1" applyBorder="1" applyAlignment="1" applyProtection="1">
      <alignment horizontal="center"/>
      <protection/>
    </xf>
    <xf numFmtId="2" fontId="8" fillId="36" borderId="15" xfId="0" applyNumberFormat="1" applyFont="1" applyFill="1" applyBorder="1" applyAlignment="1" applyProtection="1">
      <alignment horizontal="center"/>
      <protection locked="0"/>
    </xf>
    <xf numFmtId="2" fontId="8" fillId="36" borderId="16" xfId="0" applyNumberFormat="1" applyFont="1" applyFill="1" applyBorder="1" applyAlignment="1" applyProtection="1">
      <alignment horizontal="center"/>
      <protection locked="0"/>
    </xf>
    <xf numFmtId="2" fontId="6" fillId="36" borderId="17" xfId="0" applyNumberFormat="1" applyFont="1" applyFill="1" applyBorder="1" applyAlignment="1" applyProtection="1">
      <alignment horizontal="center"/>
      <protection/>
    </xf>
    <xf numFmtId="3" fontId="8" fillId="36" borderId="15" xfId="0" applyNumberFormat="1" applyFont="1" applyFill="1" applyBorder="1" applyAlignment="1" applyProtection="1">
      <alignment horizontal="center"/>
      <protection locked="0"/>
    </xf>
    <xf numFmtId="0" fontId="8" fillId="36" borderId="15" xfId="0" applyFont="1" applyFill="1" applyBorder="1" applyAlignment="1" applyProtection="1">
      <alignment horizontal="center"/>
      <protection locked="0"/>
    </xf>
    <xf numFmtId="0" fontId="8" fillId="36" borderId="16" xfId="0" applyFont="1" applyFill="1" applyBorder="1" applyAlignment="1" applyProtection="1">
      <alignment horizontal="center"/>
      <protection locked="0"/>
    </xf>
    <xf numFmtId="0" fontId="4" fillId="36" borderId="17" xfId="0" applyFont="1" applyFill="1" applyBorder="1" applyAlignment="1" applyProtection="1">
      <alignment horizontal="center"/>
      <protection/>
    </xf>
    <xf numFmtId="0" fontId="8" fillId="36" borderId="12" xfId="0" applyFont="1" applyFill="1" applyBorder="1" applyAlignment="1" applyProtection="1">
      <alignment horizontal="center"/>
      <protection locked="0"/>
    </xf>
    <xf numFmtId="0" fontId="10" fillId="36" borderId="12" xfId="0" applyFont="1" applyFill="1" applyBorder="1" applyAlignment="1" applyProtection="1">
      <alignment horizontal="center"/>
      <protection locked="0"/>
    </xf>
    <xf numFmtId="3" fontId="8" fillId="36" borderId="0" xfId="0" applyNumberFormat="1" applyFont="1" applyFill="1" applyBorder="1" applyAlignment="1" applyProtection="1">
      <alignment horizontal="right"/>
      <protection locked="0"/>
    </xf>
    <xf numFmtId="3" fontId="8" fillId="36" borderId="11" xfId="0" applyNumberFormat="1" applyFont="1" applyFill="1" applyBorder="1" applyAlignment="1" applyProtection="1">
      <alignment horizontal="right"/>
      <protection locked="0"/>
    </xf>
    <xf numFmtId="0" fontId="18" fillId="0" borderId="0" xfId="55" applyFont="1">
      <alignment/>
      <protection/>
    </xf>
    <xf numFmtId="3" fontId="18" fillId="0" borderId="0" xfId="55" applyNumberFormat="1" applyFont="1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80" fillId="0" borderId="11" xfId="55" applyFont="1" applyBorder="1">
      <alignment/>
      <protection/>
    </xf>
    <xf numFmtId="3" fontId="18" fillId="0" borderId="11" xfId="55" applyNumberFormat="1" applyFont="1" applyBorder="1">
      <alignment/>
      <protection/>
    </xf>
    <xf numFmtId="0" fontId="80" fillId="0" borderId="0" xfId="55" applyFont="1">
      <alignment/>
      <protection/>
    </xf>
    <xf numFmtId="3" fontId="21" fillId="0" borderId="0" xfId="55" applyNumberFormat="1" applyFont="1">
      <alignment/>
      <protection/>
    </xf>
    <xf numFmtId="0" fontId="81" fillId="0" borderId="0" xfId="55" applyFont="1">
      <alignment/>
      <protection/>
    </xf>
    <xf numFmtId="3" fontId="19" fillId="0" borderId="0" xfId="55" applyNumberFormat="1" applyFont="1" applyBorder="1">
      <alignment/>
      <protection/>
    </xf>
    <xf numFmtId="3" fontId="22" fillId="0" borderId="20" xfId="55" applyNumberFormat="1" applyFont="1" applyBorder="1" applyAlignment="1">
      <alignment/>
      <protection/>
    </xf>
    <xf numFmtId="0" fontId="18" fillId="0" borderId="21" xfId="55" applyFont="1" applyBorder="1">
      <alignment/>
      <protection/>
    </xf>
    <xf numFmtId="3" fontId="18" fillId="0" borderId="21" xfId="55" applyNumberFormat="1" applyFont="1" applyBorder="1">
      <alignment/>
      <protection/>
    </xf>
    <xf numFmtId="0" fontId="81" fillId="0" borderId="21" xfId="55" applyFont="1" applyBorder="1">
      <alignment/>
      <protection/>
    </xf>
    <xf numFmtId="165" fontId="81" fillId="0" borderId="0" xfId="55" applyNumberFormat="1" applyFont="1">
      <alignment/>
      <protection/>
    </xf>
    <xf numFmtId="0" fontId="18" fillId="0" borderId="11" xfId="55" applyFont="1" applyBorder="1">
      <alignment/>
      <protection/>
    </xf>
    <xf numFmtId="0" fontId="81" fillId="0" borderId="11" xfId="55" applyFont="1" applyBorder="1">
      <alignment/>
      <protection/>
    </xf>
    <xf numFmtId="3" fontId="22" fillId="0" borderId="22" xfId="55" applyNumberFormat="1" applyFont="1" applyBorder="1" applyAlignment="1">
      <alignment/>
      <protection/>
    </xf>
    <xf numFmtId="0" fontId="22" fillId="0" borderId="0" xfId="55" applyFont="1" applyBorder="1" applyAlignment="1">
      <alignment/>
      <protection/>
    </xf>
    <xf numFmtId="0" fontId="22" fillId="0" borderId="0" xfId="55" applyFont="1" applyAlignment="1">
      <alignment/>
      <protection/>
    </xf>
    <xf numFmtId="172" fontId="81" fillId="0" borderId="0" xfId="55" applyNumberFormat="1" applyFont="1">
      <alignment/>
      <protection/>
    </xf>
    <xf numFmtId="0" fontId="23" fillId="0" borderId="0" xfId="55" applyFont="1" applyBorder="1">
      <alignment/>
      <protection/>
    </xf>
    <xf numFmtId="3" fontId="24" fillId="0" borderId="0" xfId="55" applyNumberFormat="1" applyFont="1" applyBorder="1">
      <alignment/>
      <protection/>
    </xf>
    <xf numFmtId="3" fontId="19" fillId="0" borderId="0" xfId="55" applyNumberFormat="1" applyFont="1">
      <alignment/>
      <protection/>
    </xf>
    <xf numFmtId="0" fontId="22" fillId="0" borderId="22" xfId="55" applyFont="1" applyBorder="1" applyAlignment="1">
      <alignment horizontal="right"/>
      <protection/>
    </xf>
    <xf numFmtId="0" fontId="22" fillId="0" borderId="23" xfId="55" applyFont="1" applyBorder="1" applyAlignment="1">
      <alignment horizontal="center"/>
      <protection/>
    </xf>
    <xf numFmtId="9" fontId="22" fillId="0" borderId="0" xfId="55" applyNumberFormat="1" applyFont="1" applyBorder="1" applyAlignment="1">
      <alignment horizontal="center"/>
      <protection/>
    </xf>
    <xf numFmtId="0" fontId="22" fillId="0" borderId="23" xfId="55" applyFont="1" applyBorder="1" applyAlignment="1">
      <alignment/>
      <protection/>
    </xf>
    <xf numFmtId="0" fontId="19" fillId="0" borderId="0" xfId="55" applyFont="1" applyBorder="1">
      <alignment/>
      <protection/>
    </xf>
    <xf numFmtId="3" fontId="82" fillId="0" borderId="0" xfId="55" applyNumberFormat="1" applyFont="1">
      <alignment/>
      <protection/>
    </xf>
    <xf numFmtId="0" fontId="82" fillId="0" borderId="0" xfId="55" applyFont="1">
      <alignment/>
      <protection/>
    </xf>
    <xf numFmtId="0" fontId="82" fillId="0" borderId="0" xfId="55" applyFont="1" applyAlignment="1">
      <alignment horizontal="right"/>
      <protection/>
    </xf>
    <xf numFmtId="0" fontId="18" fillId="0" borderId="24" xfId="55" applyFont="1" applyBorder="1">
      <alignment/>
      <protection/>
    </xf>
    <xf numFmtId="0" fontId="18" fillId="0" borderId="25" xfId="55" applyFont="1" applyBorder="1">
      <alignment/>
      <protection/>
    </xf>
    <xf numFmtId="0" fontId="80" fillId="0" borderId="26" xfId="55" applyFont="1" applyBorder="1">
      <alignment/>
      <protection/>
    </xf>
    <xf numFmtId="0" fontId="19" fillId="0" borderId="27" xfId="55" applyFont="1" applyBorder="1">
      <alignment/>
      <protection/>
    </xf>
    <xf numFmtId="0" fontId="18" fillId="0" borderId="28" xfId="55" applyFont="1" applyBorder="1">
      <alignment/>
      <protection/>
    </xf>
    <xf numFmtId="0" fontId="22" fillId="0" borderId="29" xfId="55" applyFont="1" applyBorder="1" applyAlignment="1">
      <alignment horizontal="right"/>
      <protection/>
    </xf>
    <xf numFmtId="0" fontId="22" fillId="0" borderId="30" xfId="55" applyFont="1" applyBorder="1" applyAlignment="1">
      <alignment horizontal="right"/>
      <protection/>
    </xf>
    <xf numFmtId="9" fontId="22" fillId="0" borderId="24" xfId="55" applyNumberFormat="1" applyFont="1" applyBorder="1" applyAlignment="1">
      <alignment horizontal="right"/>
      <protection/>
    </xf>
    <xf numFmtId="0" fontId="22" fillId="0" borderId="25" xfId="55" applyFont="1" applyBorder="1" applyAlignment="1">
      <alignment horizontal="right"/>
      <protection/>
    </xf>
    <xf numFmtId="3" fontId="22" fillId="0" borderId="24" xfId="55" applyNumberFormat="1" applyFont="1" applyBorder="1" applyAlignment="1">
      <alignment horizontal="right"/>
      <protection/>
    </xf>
    <xf numFmtId="3" fontId="22" fillId="0" borderId="25" xfId="55" applyNumberFormat="1" applyFont="1" applyBorder="1" applyAlignment="1">
      <alignment horizontal="right"/>
      <protection/>
    </xf>
    <xf numFmtId="0" fontId="20" fillId="0" borderId="31" xfId="55" applyFont="1" applyBorder="1">
      <alignment/>
      <protection/>
    </xf>
    <xf numFmtId="0" fontId="20" fillId="0" borderId="32" xfId="55" applyFont="1" applyBorder="1">
      <alignment/>
      <protection/>
    </xf>
    <xf numFmtId="0" fontId="83" fillId="0" borderId="26" xfId="55" applyFont="1" applyBorder="1">
      <alignment/>
      <protection/>
    </xf>
    <xf numFmtId="0" fontId="84" fillId="0" borderId="24" xfId="55" applyFont="1" applyBorder="1">
      <alignment/>
      <protection/>
    </xf>
    <xf numFmtId="3" fontId="85" fillId="0" borderId="27" xfId="55" applyNumberFormat="1" applyFont="1" applyBorder="1">
      <alignment/>
      <protection/>
    </xf>
    <xf numFmtId="0" fontId="86" fillId="0" borderId="26" xfId="55" applyFont="1" applyBorder="1">
      <alignment/>
      <protection/>
    </xf>
    <xf numFmtId="3" fontId="87" fillId="0" borderId="27" xfId="55" applyNumberFormat="1" applyFont="1" applyBorder="1">
      <alignment/>
      <protection/>
    </xf>
    <xf numFmtId="0" fontId="88" fillId="0" borderId="28" xfId="55" applyFont="1" applyBorder="1">
      <alignment/>
      <protection/>
    </xf>
    <xf numFmtId="0" fontId="89" fillId="0" borderId="0" xfId="0" applyFont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 2" xfId="55"/>
    <cellStyle name="Normaali 3" xfId="56"/>
    <cellStyle name="Note" xfId="57"/>
    <cellStyle name="Otsikkokenttä" xfId="58"/>
    <cellStyle name="Output" xfId="59"/>
    <cellStyle name="Percent" xfId="60"/>
    <cellStyle name="Syötekenttä" xfId="61"/>
    <cellStyle name="Title" xfId="62"/>
    <cellStyle name="Total" xfId="63"/>
    <cellStyle name="Warning Text" xfId="64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="145" zoomScaleNormal="145" zoomScalePageLayoutView="0" workbookViewId="0" topLeftCell="A16">
      <selection activeCell="K33" sqref="K33"/>
    </sheetView>
  </sheetViews>
  <sheetFormatPr defaultColWidth="10.57421875" defaultRowHeight="12.75"/>
  <cols>
    <col min="1" max="1" width="19.421875" style="0" customWidth="1"/>
    <col min="2" max="2" width="7.28125" style="0" customWidth="1"/>
    <col min="3" max="3" width="6.28125" style="0" customWidth="1"/>
    <col min="4" max="4" width="8.421875" style="0" customWidth="1"/>
    <col min="5" max="5" width="10.57421875" style="0" customWidth="1"/>
    <col min="6" max="6" width="8.28125" style="0" customWidth="1"/>
    <col min="7" max="7" width="9.140625" style="0" customWidth="1"/>
    <col min="8" max="8" width="8.421875" style="0" customWidth="1"/>
    <col min="9" max="9" width="7.421875" style="0" customWidth="1"/>
    <col min="10" max="10" width="8.00390625" style="0" customWidth="1"/>
    <col min="11" max="11" width="11.00390625" style="0" customWidth="1"/>
  </cols>
  <sheetData>
    <row r="1" spans="1:11" ht="17.25" customHeight="1">
      <c r="A1" s="77" t="s">
        <v>0</v>
      </c>
      <c r="B1" s="15"/>
      <c r="C1" s="149" t="s">
        <v>81</v>
      </c>
      <c r="D1" s="15"/>
      <c r="E1" s="15"/>
      <c r="G1" s="15"/>
      <c r="H1" s="15"/>
      <c r="I1" s="15"/>
      <c r="J1" s="15"/>
      <c r="K1" s="15"/>
    </row>
    <row r="2" spans="1:11" ht="20.25">
      <c r="A2" s="78" t="s">
        <v>77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0" ht="12.75">
      <c r="A3" s="24"/>
      <c r="B3" s="25"/>
      <c r="C3" s="16"/>
      <c r="D3" s="15"/>
      <c r="E3" s="15"/>
      <c r="F3" s="13"/>
      <c r="G3" s="13"/>
      <c r="H3" s="31" t="s">
        <v>67</v>
      </c>
      <c r="I3" s="15"/>
      <c r="J3" s="15"/>
    </row>
    <row r="4" spans="1:10" ht="12.75">
      <c r="A4" s="79" t="s">
        <v>1</v>
      </c>
      <c r="B4" s="80" t="s">
        <v>2</v>
      </c>
      <c r="C4" s="80" t="s">
        <v>3</v>
      </c>
      <c r="D4" s="80" t="s">
        <v>4</v>
      </c>
      <c r="E4" s="80" t="s">
        <v>41</v>
      </c>
      <c r="F4" s="80" t="s">
        <v>2</v>
      </c>
      <c r="G4" s="80" t="s">
        <v>2</v>
      </c>
      <c r="H4" s="80" t="s">
        <v>5</v>
      </c>
      <c r="I4" s="80" t="s">
        <v>6</v>
      </c>
      <c r="J4" s="15"/>
    </row>
    <row r="5" spans="1:10" ht="12.75">
      <c r="A5" s="81" t="s">
        <v>7</v>
      </c>
      <c r="B5" s="82" t="s">
        <v>8</v>
      </c>
      <c r="C5" s="83" t="s">
        <v>9</v>
      </c>
      <c r="D5" s="83" t="s">
        <v>8</v>
      </c>
      <c r="E5" s="82" t="s">
        <v>38</v>
      </c>
      <c r="F5" s="82" t="s">
        <v>35</v>
      </c>
      <c r="G5" s="82" t="s">
        <v>36</v>
      </c>
      <c r="H5" s="82" t="s">
        <v>10</v>
      </c>
      <c r="I5" s="82" t="s">
        <v>37</v>
      </c>
      <c r="J5" s="15"/>
    </row>
    <row r="6" spans="1:10" ht="13.5">
      <c r="A6" s="34" t="s">
        <v>11</v>
      </c>
      <c r="B6" s="84">
        <v>10</v>
      </c>
      <c r="C6" s="35">
        <v>14</v>
      </c>
      <c r="D6" s="36">
        <f aca="true" t="shared" si="0" ref="D6:D17">+B6*100/(100+C6)</f>
        <v>8.771929824561404</v>
      </c>
      <c r="E6" s="87">
        <v>2.5</v>
      </c>
      <c r="F6" s="36">
        <f aca="true" t="shared" si="1" ref="F6:F17">+D6-E6</f>
        <v>6.271929824561404</v>
      </c>
      <c r="G6" s="37">
        <f aca="true" t="shared" si="2" ref="G6:G17">+F6/D6*100</f>
        <v>71.5</v>
      </c>
      <c r="H6" s="90">
        <v>12000</v>
      </c>
      <c r="I6" s="38">
        <f aca="true" t="shared" si="3" ref="I6:I17">+B6*H6</f>
        <v>120000</v>
      </c>
      <c r="J6" s="15"/>
    </row>
    <row r="7" spans="1:10" ht="13.5">
      <c r="A7" s="34" t="s">
        <v>12</v>
      </c>
      <c r="B7" s="84">
        <v>60</v>
      </c>
      <c r="C7" s="35">
        <v>10</v>
      </c>
      <c r="D7" s="36">
        <f t="shared" si="0"/>
        <v>54.54545454545455</v>
      </c>
      <c r="E7" s="87">
        <v>9</v>
      </c>
      <c r="F7" s="36">
        <f t="shared" si="1"/>
        <v>45.54545454545455</v>
      </c>
      <c r="G7" s="37">
        <f t="shared" si="2"/>
        <v>83.5</v>
      </c>
      <c r="H7" s="91">
        <v>4000</v>
      </c>
      <c r="I7" s="38">
        <f t="shared" si="3"/>
        <v>240000</v>
      </c>
      <c r="J7" s="15"/>
    </row>
    <row r="8" spans="1:10" ht="13.5">
      <c r="A8" s="34"/>
      <c r="B8" s="84"/>
      <c r="C8" s="35">
        <v>22</v>
      </c>
      <c r="D8" s="36">
        <f t="shared" si="0"/>
        <v>0</v>
      </c>
      <c r="E8" s="87"/>
      <c r="F8" s="36">
        <f t="shared" si="1"/>
        <v>0</v>
      </c>
      <c r="G8" s="37" t="e">
        <f t="shared" si="2"/>
        <v>#DIV/0!</v>
      </c>
      <c r="H8" s="91"/>
      <c r="I8" s="38">
        <f t="shared" si="3"/>
        <v>0</v>
      </c>
      <c r="J8" s="15"/>
    </row>
    <row r="9" spans="1:10" ht="13.5">
      <c r="A9" s="34"/>
      <c r="B9" s="84"/>
      <c r="C9" s="35">
        <v>22</v>
      </c>
      <c r="D9" s="36">
        <f t="shared" si="0"/>
        <v>0</v>
      </c>
      <c r="E9" s="87"/>
      <c r="F9" s="36">
        <f t="shared" si="1"/>
        <v>0</v>
      </c>
      <c r="G9" s="37" t="e">
        <f t="shared" si="2"/>
        <v>#DIV/0!</v>
      </c>
      <c r="H9" s="91"/>
      <c r="I9" s="38">
        <f t="shared" si="3"/>
        <v>0</v>
      </c>
      <c r="J9" s="15"/>
    </row>
    <row r="10" spans="1:10" ht="13.5">
      <c r="A10" s="34"/>
      <c r="B10" s="84"/>
      <c r="C10" s="35">
        <v>22</v>
      </c>
      <c r="D10" s="36">
        <f t="shared" si="0"/>
        <v>0</v>
      </c>
      <c r="E10" s="87"/>
      <c r="F10" s="36">
        <f t="shared" si="1"/>
        <v>0</v>
      </c>
      <c r="G10" s="37" t="e">
        <f t="shared" si="2"/>
        <v>#DIV/0!</v>
      </c>
      <c r="H10" s="91"/>
      <c r="I10" s="38">
        <f t="shared" si="3"/>
        <v>0</v>
      </c>
      <c r="J10" s="15"/>
    </row>
    <row r="11" spans="1:10" ht="13.5">
      <c r="A11" s="34"/>
      <c r="B11" s="84"/>
      <c r="C11" s="35">
        <v>22</v>
      </c>
      <c r="D11" s="36">
        <f t="shared" si="0"/>
        <v>0</v>
      </c>
      <c r="E11" s="87"/>
      <c r="F11" s="36">
        <f t="shared" si="1"/>
        <v>0</v>
      </c>
      <c r="G11" s="37" t="e">
        <f t="shared" si="2"/>
        <v>#DIV/0!</v>
      </c>
      <c r="H11" s="91"/>
      <c r="I11" s="38">
        <f t="shared" si="3"/>
        <v>0</v>
      </c>
      <c r="J11" s="15"/>
    </row>
    <row r="12" spans="1:10" ht="13.5">
      <c r="A12" s="34"/>
      <c r="B12" s="84"/>
      <c r="C12" s="35">
        <v>22</v>
      </c>
      <c r="D12" s="36">
        <f t="shared" si="0"/>
        <v>0</v>
      </c>
      <c r="E12" s="87"/>
      <c r="F12" s="36">
        <f t="shared" si="1"/>
        <v>0</v>
      </c>
      <c r="G12" s="37" t="e">
        <f t="shared" si="2"/>
        <v>#DIV/0!</v>
      </c>
      <c r="H12" s="91"/>
      <c r="I12" s="38">
        <f t="shared" si="3"/>
        <v>0</v>
      </c>
      <c r="J12" s="15"/>
    </row>
    <row r="13" spans="1:10" ht="13.5">
      <c r="A13" s="34"/>
      <c r="B13" s="84"/>
      <c r="C13" s="35">
        <v>22</v>
      </c>
      <c r="D13" s="36">
        <f t="shared" si="0"/>
        <v>0</v>
      </c>
      <c r="E13" s="87"/>
      <c r="F13" s="36">
        <f t="shared" si="1"/>
        <v>0</v>
      </c>
      <c r="G13" s="37" t="e">
        <f t="shared" si="2"/>
        <v>#DIV/0!</v>
      </c>
      <c r="H13" s="91"/>
      <c r="I13" s="38">
        <f t="shared" si="3"/>
        <v>0</v>
      </c>
      <c r="J13" s="15"/>
    </row>
    <row r="14" spans="1:10" ht="13.5">
      <c r="A14" s="34"/>
      <c r="B14" s="84"/>
      <c r="C14" s="35">
        <v>22</v>
      </c>
      <c r="D14" s="36">
        <f t="shared" si="0"/>
        <v>0</v>
      </c>
      <c r="E14" s="87"/>
      <c r="F14" s="36">
        <f t="shared" si="1"/>
        <v>0</v>
      </c>
      <c r="G14" s="37" t="e">
        <f t="shared" si="2"/>
        <v>#DIV/0!</v>
      </c>
      <c r="H14" s="91"/>
      <c r="I14" s="38">
        <f t="shared" si="3"/>
        <v>0</v>
      </c>
      <c r="J14" s="15"/>
    </row>
    <row r="15" spans="1:10" ht="13.5">
      <c r="A15" s="34"/>
      <c r="B15" s="84"/>
      <c r="C15" s="35">
        <v>22</v>
      </c>
      <c r="D15" s="36">
        <f t="shared" si="0"/>
        <v>0</v>
      </c>
      <c r="E15" s="87"/>
      <c r="F15" s="36">
        <f t="shared" si="1"/>
        <v>0</v>
      </c>
      <c r="G15" s="37" t="e">
        <f t="shared" si="2"/>
        <v>#DIV/0!</v>
      </c>
      <c r="H15" s="91"/>
      <c r="I15" s="38">
        <f t="shared" si="3"/>
        <v>0</v>
      </c>
      <c r="J15" s="15"/>
    </row>
    <row r="16" spans="1:10" ht="13.5">
      <c r="A16" s="34"/>
      <c r="B16" s="84"/>
      <c r="C16" s="35">
        <v>22</v>
      </c>
      <c r="D16" s="36">
        <f t="shared" si="0"/>
        <v>0</v>
      </c>
      <c r="E16" s="87"/>
      <c r="F16" s="36">
        <f t="shared" si="1"/>
        <v>0</v>
      </c>
      <c r="G16" s="37" t="e">
        <f t="shared" si="2"/>
        <v>#DIV/0!</v>
      </c>
      <c r="H16" s="91"/>
      <c r="I16" s="38">
        <f t="shared" si="3"/>
        <v>0</v>
      </c>
      <c r="J16" s="15"/>
    </row>
    <row r="17" spans="1:10" ht="13.5">
      <c r="A17" s="34"/>
      <c r="B17" s="84"/>
      <c r="C17" s="35">
        <v>22</v>
      </c>
      <c r="D17" s="36">
        <f t="shared" si="0"/>
        <v>0</v>
      </c>
      <c r="E17" s="87"/>
      <c r="F17" s="36">
        <f t="shared" si="1"/>
        <v>0</v>
      </c>
      <c r="G17" s="37" t="e">
        <f t="shared" si="2"/>
        <v>#DIV/0!</v>
      </c>
      <c r="H17" s="91"/>
      <c r="I17" s="38">
        <f t="shared" si="3"/>
        <v>0</v>
      </c>
      <c r="J17" s="15"/>
    </row>
    <row r="18" spans="1:10" ht="13.5">
      <c r="A18" s="39"/>
      <c r="B18" s="85"/>
      <c r="C18" s="40"/>
      <c r="D18" s="41"/>
      <c r="E18" s="88"/>
      <c r="F18" s="41"/>
      <c r="G18" s="42"/>
      <c r="H18" s="92"/>
      <c r="I18" s="43"/>
      <c r="J18" s="15"/>
    </row>
    <row r="19" spans="1:10" ht="12.75">
      <c r="A19" s="44" t="s">
        <v>13</v>
      </c>
      <c r="B19" s="86">
        <f>SUM(B6:B18)</f>
        <v>70</v>
      </c>
      <c r="C19" s="45"/>
      <c r="D19" s="46">
        <f>SUM(D6:D18)</f>
        <v>63.31738437001595</v>
      </c>
      <c r="E19" s="89">
        <f>SUM(E6:E18)</f>
        <v>11.5</v>
      </c>
      <c r="F19" s="47"/>
      <c r="G19" s="48" t="e">
        <f>AVERAGE(G6:G18)</f>
        <v>#DIV/0!</v>
      </c>
      <c r="H19" s="93">
        <f>SUM(H6:H18)</f>
        <v>16000</v>
      </c>
      <c r="I19" s="50">
        <f>SUM(I6:I18)</f>
        <v>360000</v>
      </c>
      <c r="J19" s="15"/>
    </row>
    <row r="20" spans="1:10" ht="13.5">
      <c r="A20" s="58"/>
      <c r="B20" s="59"/>
      <c r="C20" s="59"/>
      <c r="D20" s="51"/>
      <c r="E20" s="60"/>
      <c r="F20" s="60"/>
      <c r="G20" s="60"/>
      <c r="H20" s="60"/>
      <c r="I20" s="51"/>
      <c r="J20" s="15"/>
    </row>
    <row r="21" spans="1:10" ht="12.75">
      <c r="A21" s="58"/>
      <c r="B21" s="15"/>
      <c r="C21" s="15"/>
      <c r="D21" s="51"/>
      <c r="E21" s="60"/>
      <c r="F21" s="60"/>
      <c r="G21" s="60"/>
      <c r="H21" s="61"/>
      <c r="I21" s="52"/>
      <c r="J21" s="53"/>
    </row>
    <row r="22" spans="1:10" ht="12.75">
      <c r="A22" s="62"/>
      <c r="B22" s="63"/>
      <c r="C22" s="63"/>
      <c r="D22" s="63"/>
      <c r="E22" s="62"/>
      <c r="F22" s="62"/>
      <c r="G22" s="64"/>
      <c r="H22" s="65"/>
      <c r="I22" s="49"/>
      <c r="J22" s="54"/>
    </row>
    <row r="23" spans="1:10" ht="12.75">
      <c r="A23" s="58"/>
      <c r="B23" s="51"/>
      <c r="C23" s="51"/>
      <c r="D23" s="66"/>
      <c r="E23" s="60"/>
      <c r="F23" s="60"/>
      <c r="G23" s="64"/>
      <c r="H23" s="65"/>
      <c r="I23" s="55"/>
      <c r="J23" s="54"/>
    </row>
    <row r="24" spans="1:10" ht="12.75">
      <c r="A24" s="15"/>
      <c r="B24" s="16"/>
      <c r="C24" s="16"/>
      <c r="D24" s="67"/>
      <c r="E24" s="68"/>
      <c r="F24" s="69"/>
      <c r="G24" s="15"/>
      <c r="H24" s="53"/>
      <c r="I24" s="56"/>
      <c r="J24" s="53"/>
    </row>
    <row r="25" spans="1:10" ht="16.5" customHeight="1">
      <c r="A25" s="77" t="s">
        <v>42</v>
      </c>
      <c r="B25" s="16"/>
      <c r="C25" s="16"/>
      <c r="D25" s="16"/>
      <c r="E25" s="15"/>
      <c r="F25" s="16"/>
      <c r="G25" s="15"/>
      <c r="H25" s="15"/>
      <c r="I25" s="15"/>
      <c r="J25" s="15"/>
    </row>
    <row r="26" spans="1:10" ht="12.75">
      <c r="A26" s="1"/>
      <c r="B26" s="2"/>
      <c r="C26" s="2"/>
      <c r="D26" s="4" t="s">
        <v>32</v>
      </c>
      <c r="E26" s="4" t="s">
        <v>9</v>
      </c>
      <c r="F26" s="3"/>
      <c r="G26" s="3"/>
      <c r="H26" s="2"/>
      <c r="I26" s="16"/>
      <c r="J26" s="15"/>
    </row>
    <row r="27" spans="1:10" ht="18.75">
      <c r="A27" s="70" t="s">
        <v>14</v>
      </c>
      <c r="B27" s="10"/>
      <c r="C27" s="10"/>
      <c r="D27" s="5">
        <f>+B6*H6+B7*H7+B8*H8+B9*H9+B10*H10+B11*H11+B12*H12+B13*H13+B14*H14+B15*H15+B16*H16+B17*H17+B18*H18</f>
        <v>360000</v>
      </c>
      <c r="E27" s="6">
        <f>+E29+E28</f>
        <v>111.30177514792899</v>
      </c>
      <c r="F27" s="76" t="s">
        <v>9</v>
      </c>
      <c r="G27" s="75" t="s">
        <v>15</v>
      </c>
      <c r="I27" s="16"/>
      <c r="J27" s="15"/>
    </row>
    <row r="28" spans="1:10" ht="12.75">
      <c r="A28" s="71" t="s">
        <v>16</v>
      </c>
      <c r="B28" s="11"/>
      <c r="C28" s="11"/>
      <c r="D28" s="8">
        <f>+D27-D29</f>
        <v>36555.02392344497</v>
      </c>
      <c r="E28" s="9">
        <f>+D28*E29/D29</f>
        <v>11.301775147928993</v>
      </c>
      <c r="F28" s="76" t="s">
        <v>9</v>
      </c>
      <c r="G28" s="1"/>
      <c r="H28" s="2"/>
      <c r="I28" s="16"/>
      <c r="J28" s="15"/>
    </row>
    <row r="29" spans="1:10" ht="12.75">
      <c r="A29" s="70" t="s">
        <v>17</v>
      </c>
      <c r="B29" s="10"/>
      <c r="C29" s="10"/>
      <c r="D29" s="5">
        <f>+D6*H6+D7*H7+D8*H8+D9*H9+D10*H10+D11*H11+D12*H12+D13*H13+D14*H14+D15*H15+D16*H16+D17*H17+D18*H18</f>
        <v>323444.97607655503</v>
      </c>
      <c r="E29" s="1">
        <v>100</v>
      </c>
      <c r="F29" s="76" t="s">
        <v>9</v>
      </c>
      <c r="G29" s="73" t="s">
        <v>40</v>
      </c>
      <c r="H29" s="94">
        <v>25</v>
      </c>
      <c r="I29" s="14" t="s">
        <v>33</v>
      </c>
      <c r="J29" s="15"/>
    </row>
    <row r="30" spans="1:10" ht="12.75">
      <c r="A30" s="71" t="s">
        <v>18</v>
      </c>
      <c r="B30" s="11"/>
      <c r="C30" s="11"/>
      <c r="D30" s="8">
        <f>+E6*H6+E7*H7+E8*H8+E9*H9+E10*H10+E11*H11+E12*H12+E13*H13+E14*H14+E15*H15+E16*H16+E17*H17+E18*H18</f>
        <v>66000</v>
      </c>
      <c r="E30" s="7"/>
      <c r="F30" s="76"/>
      <c r="G30" s="17"/>
      <c r="H30" s="20" t="s">
        <v>19</v>
      </c>
      <c r="I30" s="14"/>
      <c r="J30" s="14"/>
    </row>
    <row r="31" spans="1:10" ht="12.75">
      <c r="A31" s="70" t="s">
        <v>20</v>
      </c>
      <c r="B31" s="10"/>
      <c r="C31" s="10"/>
      <c r="D31" s="5">
        <f>+D29-D30</f>
        <v>257444.97607655503</v>
      </c>
      <c r="E31" s="30">
        <f>+D31*E29/D29</f>
        <v>79.59467455621302</v>
      </c>
      <c r="F31" s="76" t="s">
        <v>9</v>
      </c>
      <c r="G31" s="18"/>
      <c r="H31" s="14"/>
      <c r="I31" s="14"/>
      <c r="J31" s="14"/>
    </row>
    <row r="32" spans="1:10" ht="12.75">
      <c r="A32" s="71" t="s">
        <v>21</v>
      </c>
      <c r="B32" s="11"/>
      <c r="C32" s="11"/>
      <c r="D32" s="8">
        <f>+H29*H45</f>
        <v>142500</v>
      </c>
      <c r="E32" s="9">
        <f>+D32*100/D29</f>
        <v>44.05695266272189</v>
      </c>
      <c r="F32" s="76" t="s">
        <v>9</v>
      </c>
      <c r="G32" s="18"/>
      <c r="H32" s="74" t="s">
        <v>39</v>
      </c>
      <c r="I32" s="14"/>
      <c r="J32" s="14"/>
    </row>
    <row r="33" spans="1:10" ht="12.75">
      <c r="A33" s="70" t="s">
        <v>22</v>
      </c>
      <c r="B33" s="10"/>
      <c r="C33" s="10"/>
      <c r="D33" s="5">
        <f>+D31-D32</f>
        <v>114944.97607655503</v>
      </c>
      <c r="E33" s="30">
        <f>+D33*E29/D29</f>
        <v>35.537721893491124</v>
      </c>
      <c r="F33" s="76" t="s">
        <v>9</v>
      </c>
      <c r="G33" s="27" t="s">
        <v>73</v>
      </c>
      <c r="H33" s="95">
        <v>1900</v>
      </c>
      <c r="I33" s="14" t="s">
        <v>23</v>
      </c>
      <c r="J33" s="14"/>
    </row>
    <row r="34" spans="1:10" ht="12.75">
      <c r="A34" s="72" t="s">
        <v>24</v>
      </c>
      <c r="B34" s="10"/>
      <c r="C34" s="10"/>
      <c r="D34" s="5">
        <f>SUM(B35:B44)</f>
        <v>85000</v>
      </c>
      <c r="E34" s="32">
        <f>D34/D$29</f>
        <v>0.2627958579881657</v>
      </c>
      <c r="F34" s="76"/>
      <c r="G34" s="27" t="s">
        <v>74</v>
      </c>
      <c r="H34" s="95">
        <v>1900</v>
      </c>
      <c r="I34" s="14" t="s">
        <v>23</v>
      </c>
      <c r="J34" s="14"/>
    </row>
    <row r="35" spans="1:10" ht="12.75">
      <c r="A35" s="27"/>
      <c r="B35" s="96"/>
      <c r="C35" s="22"/>
      <c r="E35" s="32">
        <f>B35/D$29</f>
        <v>0</v>
      </c>
      <c r="F35" s="76"/>
      <c r="G35" s="27" t="s">
        <v>75</v>
      </c>
      <c r="H35" s="95">
        <v>1900</v>
      </c>
      <c r="I35" s="14" t="s">
        <v>23</v>
      </c>
      <c r="J35" s="14"/>
    </row>
    <row r="36" spans="1:10" ht="12.75">
      <c r="A36" s="27" t="s">
        <v>25</v>
      </c>
      <c r="B36" s="96">
        <f>3000*12</f>
        <v>36000</v>
      </c>
      <c r="C36" s="22"/>
      <c r="E36" s="32">
        <f>B36/D$29</f>
        <v>0.111301775147929</v>
      </c>
      <c r="F36" s="76"/>
      <c r="G36" s="27"/>
      <c r="H36" s="95"/>
      <c r="I36" s="14" t="s">
        <v>23</v>
      </c>
      <c r="J36" s="14"/>
    </row>
    <row r="37" spans="1:10" ht="12.75">
      <c r="A37" s="27" t="s">
        <v>26</v>
      </c>
      <c r="B37" s="96">
        <v>6000</v>
      </c>
      <c r="C37" s="22"/>
      <c r="E37" s="32">
        <f aca="true" t="shared" si="4" ref="E37:E44">B37/D$29</f>
        <v>0.018550295857988165</v>
      </c>
      <c r="F37" s="76"/>
      <c r="G37" s="27"/>
      <c r="H37" s="95"/>
      <c r="I37" s="14" t="s">
        <v>23</v>
      </c>
      <c r="J37" s="14"/>
    </row>
    <row r="38" spans="1:10" ht="12.75">
      <c r="A38" s="27" t="s">
        <v>27</v>
      </c>
      <c r="B38" s="96">
        <v>15000</v>
      </c>
      <c r="C38" s="22"/>
      <c r="E38" s="32">
        <f t="shared" si="4"/>
        <v>0.046375739644970417</v>
      </c>
      <c r="F38" s="76"/>
      <c r="G38" s="18"/>
      <c r="H38" s="95"/>
      <c r="I38" s="14" t="s">
        <v>23</v>
      </c>
      <c r="J38" s="14"/>
    </row>
    <row r="39" spans="1:10" ht="12.75">
      <c r="A39" s="27" t="s">
        <v>28</v>
      </c>
      <c r="B39" s="96">
        <v>5000</v>
      </c>
      <c r="C39" s="22"/>
      <c r="E39" s="32">
        <f t="shared" si="4"/>
        <v>0.015458579881656805</v>
      </c>
      <c r="F39" s="76"/>
      <c r="G39" s="14"/>
      <c r="H39" s="95"/>
      <c r="I39" s="14" t="s">
        <v>23</v>
      </c>
      <c r="J39" s="14"/>
    </row>
    <row r="40" spans="1:10" ht="12.75">
      <c r="A40" s="27" t="s">
        <v>76</v>
      </c>
      <c r="B40" s="96">
        <v>3000</v>
      </c>
      <c r="C40" s="22"/>
      <c r="E40" s="32">
        <f t="shared" si="4"/>
        <v>0.009275147928994082</v>
      </c>
      <c r="F40" s="76"/>
      <c r="G40" s="26"/>
      <c r="H40" s="95"/>
      <c r="I40" s="14" t="s">
        <v>23</v>
      </c>
      <c r="J40" s="14"/>
    </row>
    <row r="41" spans="1:10" ht="12.75">
      <c r="A41" s="27"/>
      <c r="B41" s="96"/>
      <c r="C41" s="22"/>
      <c r="E41" s="32">
        <f t="shared" si="4"/>
        <v>0</v>
      </c>
      <c r="F41" s="76"/>
      <c r="G41" s="18"/>
      <c r="H41" s="95"/>
      <c r="I41" s="14" t="s">
        <v>23</v>
      </c>
      <c r="J41" s="14"/>
    </row>
    <row r="42" spans="1:10" ht="12.75">
      <c r="A42" s="27"/>
      <c r="B42" s="96"/>
      <c r="C42" s="22"/>
      <c r="E42" s="32">
        <f t="shared" si="4"/>
        <v>0</v>
      </c>
      <c r="F42" s="76"/>
      <c r="G42" s="18"/>
      <c r="H42" s="95"/>
      <c r="I42" s="14" t="s">
        <v>23</v>
      </c>
      <c r="J42" s="14"/>
    </row>
    <row r="43" spans="1:10" ht="12.75">
      <c r="A43" s="28" t="s">
        <v>31</v>
      </c>
      <c r="B43" s="96">
        <v>20000</v>
      </c>
      <c r="C43" s="22"/>
      <c r="E43" s="32">
        <f t="shared" si="4"/>
        <v>0.06183431952662722</v>
      </c>
      <c r="F43" s="76"/>
      <c r="G43" s="18"/>
      <c r="H43" s="95"/>
      <c r="I43" s="14" t="s">
        <v>23</v>
      </c>
      <c r="J43" s="14"/>
    </row>
    <row r="44" spans="1:10" ht="12.75">
      <c r="A44" s="29" t="s">
        <v>34</v>
      </c>
      <c r="B44" s="97"/>
      <c r="C44" s="23"/>
      <c r="D44" s="12"/>
      <c r="E44" s="33">
        <f t="shared" si="4"/>
        <v>0</v>
      </c>
      <c r="F44" s="76"/>
      <c r="G44" s="18"/>
      <c r="H44" s="95"/>
      <c r="I44" s="14" t="s">
        <v>23</v>
      </c>
      <c r="J44" s="14"/>
    </row>
    <row r="45" spans="1:10" ht="12.75">
      <c r="A45" s="70" t="s">
        <v>29</v>
      </c>
      <c r="B45" s="10"/>
      <c r="C45" s="10"/>
      <c r="D45" s="10">
        <f>+D33-D34</f>
        <v>29944.97607655503</v>
      </c>
      <c r="E45" s="30">
        <f>+D45*E29/D29</f>
        <v>9.258136094674557</v>
      </c>
      <c r="F45" s="76" t="s">
        <v>9</v>
      </c>
      <c r="G45" s="19" t="s">
        <v>30</v>
      </c>
      <c r="H45" s="21">
        <f>SUM(H33:H44)</f>
        <v>5700</v>
      </c>
      <c r="I45" s="57" t="s">
        <v>23</v>
      </c>
      <c r="J45" s="14"/>
    </row>
    <row r="46" spans="1:10" ht="12.75">
      <c r="A46" s="15"/>
      <c r="B46" s="15"/>
      <c r="C46" s="15"/>
      <c r="D46" s="15"/>
      <c r="E46" s="15"/>
      <c r="F46" s="15"/>
      <c r="G46" s="15"/>
      <c r="H46" s="15"/>
      <c r="I46" s="15"/>
      <c r="J46" s="14"/>
    </row>
    <row r="47" spans="1:10" ht="12.75">
      <c r="A47" s="15"/>
      <c r="B47" s="15"/>
      <c r="C47" s="15"/>
      <c r="D47" s="15"/>
      <c r="E47" s="15"/>
      <c r="F47" s="15"/>
      <c r="G47" s="15"/>
      <c r="H47" s="15"/>
      <c r="I47" s="15"/>
      <c r="J47" s="14"/>
    </row>
    <row r="48" spans="1:10" ht="12.7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2.7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2.7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2.7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2.75">
      <c r="A53" s="15"/>
      <c r="B53" s="15"/>
      <c r="C53" s="15"/>
      <c r="D53" s="15"/>
      <c r="E53" s="15"/>
      <c r="F53" s="15"/>
      <c r="G53" s="15"/>
      <c r="H53" s="15"/>
      <c r="I53" s="15"/>
      <c r="J53" s="15"/>
    </row>
  </sheetData>
  <sheetProtection/>
  <conditionalFormatting sqref="G6:G19 E45">
    <cfRule type="cellIs" priority="1" dxfId="0" operator="between" stopIfTrue="1">
      <formula>-999</formula>
      <formula>999</formula>
    </cfRule>
  </conditionalFormatting>
  <conditionalFormatting sqref="E34:E44">
    <cfRule type="cellIs" priority="2" dxfId="0" operator="greaterThan" stopIfTrue="1">
      <formula>0.001</formula>
    </cfRule>
  </conditionalFormatting>
  <dataValidations count="20">
    <dataValidation allowBlank="1" showInputMessage="1" showErrorMessage="1" prompt="Tuoteryhmistä syntynyt myynti verollisena ( sis. alv). Verollinen MH x kpl-määrä. &#10;" sqref="I4"/>
    <dataValidation allowBlank="1" showInputMessage="1" showErrorMessage="1" prompt="Myyntimäärä. Ei tarvitse olla sama kaikilla tuotteilla. " sqref="H4"/>
    <dataValidation allowBlank="1" showInputMessage="1" showErrorMessage="1" prompt="Edellinen kate prosentteina verottomasta hinnasta." sqref="G4"/>
    <dataValidation allowBlank="1" showInputMessage="1" showErrorMessage="1" prompt="Veroton hinta  -  muuttuvat kulut = kate euroina yhdestä tuotteesta." sqref="F4"/>
    <dataValidation allowBlank="1" showInputMessage="1" showErrorMessage="1" prompt="Tuoteryhmään kohdistuvat kustannukset. Ne kulut, jotka syntyvät, kun myydään yksi kappale kyseistä tuotetta. Ostohinta, raaka-ainekulu... Kaikilla tuotteilla ei ole muuttuvia kuluja = tyhjä." sqref="E4"/>
    <dataValidation allowBlank="1" showInputMessage="1" showErrorMessage="1" prompt="Tässä kaava. Laskee verottoman myyntihinnan." sqref="D4"/>
    <dataValidation allowBlank="1" showInputMessage="1" showErrorMessage="1" prompt="Tähän kyseiseen riviin kohdistuva alv%. Eri tuoteryhmillä voi olla eri alv. Voi olla myös O%." sqref="C4"/>
    <dataValidation allowBlank="1" showInputMessage="1" showErrorMessage="1" prompt="Tuote kannattaa jakaa osiin esim. työvaiheiden tai erillisten tuotteiden perusteella." sqref="A4"/>
    <dataValidation allowBlank="1" showInputMessage="1" showErrorMessage="1" prompt="Tuotteen verollinen myyntihinta. Sisältää alv:n" sqref="B4"/>
    <dataValidation allowBlank="1" showInputMessage="1" showErrorMessage="1" prompt="Kaikki loput tuotteeseen kuuluvat kustannukset, joita ei ole vielä vähennetty. Vuokrat, Markkinointi, hallinto, vakuutukset, korjaukset, tuotteen toteuttamiseen käytettävien investointien poisto." sqref="A34"/>
    <dataValidation allowBlank="1" showInputMessage="1" showErrorMessage="1" prompt="Kate henkilöstökulujen jälkeen. Kertoo onko työpanos oikea suhteessa myyntihintaan. " sqref="A33"/>
    <dataValidation allowBlank="1" showInputMessage="1" showErrorMessage="1" prompt="Henkilöstökulut = työkustannukset yhteensä työkustannus taulukon mukaisesti." sqref="A32"/>
    <dataValidation allowBlank="1" showInputMessage="1" showErrorMessage="1" prompt="Liikevaihto - muuttuva kulut. Tuoteryhmien kate. Onko myyntihinta oikea suhteessa ostohintoihin ?" sqref="A31"/>
    <dataValidation allowBlank="1" showInputMessage="1" showErrorMessage="1" prompt="Muuttuva kulut yhteensä (ainekulut, tuotteiden kulut, välittömät kulut). Muuttuvat kulut x kpl kaikki yhteensä." sqref="A30"/>
    <dataValidation allowBlank="1" showInputMessage="1" showErrorMessage="1" prompt="Veroton myynti. Alv vähennetty. Veroton MH x kpl-määrä kaikki yhteensä." sqref="A29"/>
    <dataValidation allowBlank="1" showInputMessage="1" showErrorMessage="1" prompt="Arvolisävero tuoteryhmien perusteella. Prosentti on painotettu keskiarvo tuoteryhmien arvonlisäveroista." sqref="A28"/>
    <dataValidation allowBlank="1" showInputMessage="1" showErrorMessage="1" prompt="Verollinen myynti yhteensä. Sis alv.  Verollinen MH x kpl kaikki yhteensä." sqref="A27"/>
    <dataValidation allowBlank="1" showInputMessage="1" showErrorMessage="1" prompt="Lopullinen kate laskelman myynnistä. Minimi noin 10%. Kaikki myyntiin kohdistuvat kustannukset vähennetty." sqref="A45"/>
    <dataValidation allowBlank="1" showInputMessage="1" showErrorMessage="1" prompt="Työtunnit. Kannattaa jakaa pienempiin osiin esim. työtehtävien mukaisesti." sqref="H32"/>
    <dataValidation allowBlank="1" showInputMessage="1" showErrorMessage="1" prompt="Tuntipalkka sisältäen sotukulut. Minimi 9 e/h x 1,6m =15 e/h. Voi vaihdella työtekijöiden välillä." sqref="G29"/>
  </dataValidations>
  <printOptions/>
  <pageMargins left="0.5511811023622047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&amp;C&amp;8&amp;K00-034&amp;F/&amp;A</oddHeader>
    <oddFooter>&amp;C&amp;K00-034Copyright Kaislander Ky, Kuopio&amp;R&amp;K00-034versio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="130" zoomScaleNormal="130" zoomScalePageLayoutView="0" workbookViewId="0" topLeftCell="A1">
      <selection activeCell="L25" sqref="L25"/>
    </sheetView>
  </sheetViews>
  <sheetFormatPr defaultColWidth="9.140625" defaultRowHeight="12.75"/>
  <cols>
    <col min="1" max="1" width="20.57421875" style="98" customWidth="1"/>
    <col min="2" max="2" width="10.7109375" style="99" customWidth="1"/>
    <col min="3" max="3" width="6.00390625" style="98" customWidth="1"/>
    <col min="4" max="4" width="3.00390625" style="98" customWidth="1"/>
    <col min="5" max="5" width="17.140625" style="98" customWidth="1"/>
    <col min="6" max="6" width="8.8515625" style="100" customWidth="1"/>
    <col min="7" max="7" width="3.421875" style="98" customWidth="1"/>
    <col min="8" max="8" width="8.8515625" style="101" customWidth="1"/>
    <col min="9" max="9" width="8.57421875" style="101" customWidth="1"/>
    <col min="10" max="16384" width="9.140625" style="98" customWidth="1"/>
  </cols>
  <sheetData>
    <row r="1" ht="23.25">
      <c r="A1" s="98" t="s">
        <v>82</v>
      </c>
    </row>
    <row r="4" spans="1:7" ht="16.5">
      <c r="A4" s="102" t="s">
        <v>43</v>
      </c>
      <c r="B4" s="103"/>
      <c r="E4" s="132" t="s">
        <v>44</v>
      </c>
      <c r="F4" s="133"/>
      <c r="G4" s="134"/>
    </row>
    <row r="5" spans="1:7" ht="16.5">
      <c r="A5" s="104" t="s">
        <v>45</v>
      </c>
      <c r="B5" s="105"/>
      <c r="E5" s="130"/>
      <c r="F5" s="126"/>
      <c r="G5" s="131"/>
    </row>
    <row r="6" spans="5:9" ht="16.5">
      <c r="E6" s="144" t="s">
        <v>46</v>
      </c>
      <c r="F6" s="126"/>
      <c r="G6" s="131"/>
      <c r="H6" s="123" t="s">
        <v>47</v>
      </c>
      <c r="I6" s="122" t="s">
        <v>48</v>
      </c>
    </row>
    <row r="7" spans="1:9" ht="16.5">
      <c r="A7" s="98" t="s">
        <v>17</v>
      </c>
      <c r="B7" s="99">
        <f>+Kannattavuus!D29</f>
        <v>323444.97607655503</v>
      </c>
      <c r="C7" s="106">
        <v>100</v>
      </c>
      <c r="E7" s="130" t="s">
        <v>49</v>
      </c>
      <c r="F7" s="107">
        <v>50000</v>
      </c>
      <c r="G7" s="131"/>
      <c r="H7" s="124">
        <v>0.25</v>
      </c>
      <c r="I7" s="108">
        <f>F7*H7</f>
        <v>12500</v>
      </c>
    </row>
    <row r="8" spans="1:9" ht="17.25" thickBot="1">
      <c r="A8" s="109" t="s">
        <v>78</v>
      </c>
      <c r="B8" s="110">
        <f>+Kannattavuus!D30</f>
        <v>66000</v>
      </c>
      <c r="C8" s="111"/>
      <c r="E8" s="130" t="s">
        <v>50</v>
      </c>
      <c r="F8" s="107">
        <v>110000</v>
      </c>
      <c r="G8" s="131"/>
      <c r="H8" s="124">
        <v>0.07</v>
      </c>
      <c r="I8" s="108">
        <f>F8*H8</f>
        <v>7700.000000000001</v>
      </c>
    </row>
    <row r="9" spans="1:9" ht="16.5">
      <c r="A9" s="98" t="s">
        <v>20</v>
      </c>
      <c r="B9" s="99">
        <f>B7-B8</f>
        <v>257444.97607655503</v>
      </c>
      <c r="C9" s="112">
        <f>B9*C7/B7</f>
        <v>79.59467455621302</v>
      </c>
      <c r="E9" s="130"/>
      <c r="F9" s="107"/>
      <c r="G9" s="131"/>
      <c r="H9" s="124">
        <v>0</v>
      </c>
      <c r="I9" s="108">
        <f>F9*H9</f>
        <v>0</v>
      </c>
    </row>
    <row r="10" spans="1:9" ht="17.25" thickBot="1">
      <c r="A10" s="109" t="s">
        <v>70</v>
      </c>
      <c r="B10" s="110">
        <f>+Kannattavuus!D32</f>
        <v>142500</v>
      </c>
      <c r="C10" s="111"/>
      <c r="E10" s="130"/>
      <c r="F10" s="107"/>
      <c r="G10" s="131"/>
      <c r="H10" s="124">
        <v>0</v>
      </c>
      <c r="I10" s="108">
        <f>F10*H10</f>
        <v>0</v>
      </c>
    </row>
    <row r="11" spans="1:9" ht="16.5">
      <c r="A11" s="98" t="s">
        <v>22</v>
      </c>
      <c r="B11" s="99">
        <f>B9-B10</f>
        <v>114944.97607655503</v>
      </c>
      <c r="C11" s="112">
        <f>B11*C9/B9</f>
        <v>35.53772189349113</v>
      </c>
      <c r="E11" s="130"/>
      <c r="F11" s="107"/>
      <c r="G11" s="131"/>
      <c r="H11" s="124">
        <v>0</v>
      </c>
      <c r="I11" s="108">
        <f>F11*H11</f>
        <v>0</v>
      </c>
    </row>
    <row r="12" spans="1:9" ht="16.5">
      <c r="A12" s="113" t="s">
        <v>71</v>
      </c>
      <c r="B12" s="103">
        <f>+Kannattavuus!D34</f>
        <v>85000</v>
      </c>
      <c r="C12" s="114"/>
      <c r="E12" s="144" t="s">
        <v>51</v>
      </c>
      <c r="F12" s="107"/>
      <c r="G12" s="131"/>
      <c r="H12" s="125" t="s">
        <v>72</v>
      </c>
      <c r="I12" s="115">
        <f>SUM(I7:I11)</f>
        <v>20200</v>
      </c>
    </row>
    <row r="13" spans="1:9" ht="16.5">
      <c r="A13" s="98" t="s">
        <v>29</v>
      </c>
      <c r="B13" s="99">
        <f>+B11-B12</f>
        <v>29944.97607655503</v>
      </c>
      <c r="C13" s="112">
        <f>+B13*100/B7</f>
        <v>9.258136094674557</v>
      </c>
      <c r="E13" s="130" t="s">
        <v>52</v>
      </c>
      <c r="F13" s="107">
        <v>5000</v>
      </c>
      <c r="G13" s="131"/>
      <c r="H13" s="116"/>
      <c r="I13" s="116"/>
    </row>
    <row r="14" spans="1:9" ht="17.25" thickBot="1">
      <c r="A14" s="109" t="s">
        <v>68</v>
      </c>
      <c r="B14" s="110">
        <f>I12</f>
        <v>20200</v>
      </c>
      <c r="C14" s="111"/>
      <c r="E14" s="130" t="s">
        <v>53</v>
      </c>
      <c r="F14" s="107">
        <v>6000</v>
      </c>
      <c r="G14" s="131"/>
      <c r="H14" s="117"/>
      <c r="I14" s="117"/>
    </row>
    <row r="15" spans="1:9" ht="16.5">
      <c r="A15" s="98" t="s">
        <v>55</v>
      </c>
      <c r="B15" s="99">
        <f>+B13-B14</f>
        <v>9744.97607655503</v>
      </c>
      <c r="C15" s="112">
        <f>B15*C11/B11</f>
        <v>3.01286982248521</v>
      </c>
      <c r="E15" s="130"/>
      <c r="F15" s="107"/>
      <c r="G15" s="131"/>
      <c r="H15" s="117"/>
      <c r="I15" s="117"/>
    </row>
    <row r="16" spans="1:9" ht="16.5">
      <c r="A16" s="113" t="s">
        <v>57</v>
      </c>
      <c r="B16" s="103">
        <f>H26</f>
        <v>7000</v>
      </c>
      <c r="C16" s="114"/>
      <c r="E16" s="130"/>
      <c r="F16" s="107"/>
      <c r="G16" s="131"/>
      <c r="H16" s="117"/>
      <c r="I16" s="117"/>
    </row>
    <row r="17" spans="1:9" ht="16.5">
      <c r="A17" s="98" t="s">
        <v>69</v>
      </c>
      <c r="B17" s="99">
        <f>+B15-B16</f>
        <v>2744.976076555031</v>
      </c>
      <c r="C17" s="112">
        <f>+B17*100/B7</f>
        <v>0.8486686390532566</v>
      </c>
      <c r="E17" s="144" t="s">
        <v>54</v>
      </c>
      <c r="F17" s="107"/>
      <c r="G17" s="131"/>
      <c r="H17" s="117"/>
      <c r="I17" s="117"/>
    </row>
    <row r="18" spans="1:9" ht="17.25" thickBot="1">
      <c r="A18" s="109" t="s">
        <v>83</v>
      </c>
      <c r="B18" s="110">
        <f>+B17*0.2</f>
        <v>548.9952153110062</v>
      </c>
      <c r="C18" s="111"/>
      <c r="E18" s="130" t="s">
        <v>56</v>
      </c>
      <c r="F18" s="107">
        <f>I26</f>
        <v>14000</v>
      </c>
      <c r="G18" s="131"/>
      <c r="H18" s="117"/>
      <c r="I18" s="117"/>
    </row>
    <row r="19" spans="1:7" ht="16.5">
      <c r="A19" s="98" t="s">
        <v>59</v>
      </c>
      <c r="B19" s="99">
        <f>+B17-B18</f>
        <v>2195.9808612440247</v>
      </c>
      <c r="C19" s="118">
        <f>B19*C7/B7</f>
        <v>0.6789349112426053</v>
      </c>
      <c r="E19" s="143" t="s">
        <v>58</v>
      </c>
      <c r="F19" s="145">
        <f>SUM(F7:F18)</f>
        <v>185000</v>
      </c>
      <c r="G19" s="134"/>
    </row>
    <row r="20" spans="5:6" ht="16.5">
      <c r="E20" s="119"/>
      <c r="F20" s="120"/>
    </row>
    <row r="23" spans="5:7" ht="16.5">
      <c r="E23" s="132" t="s">
        <v>60</v>
      </c>
      <c r="F23" s="133"/>
      <c r="G23" s="134"/>
    </row>
    <row r="24" spans="3:9" ht="16.5">
      <c r="C24" s="104"/>
      <c r="E24" s="130"/>
      <c r="F24" s="126"/>
      <c r="G24" s="131"/>
      <c r="H24" s="135" t="s">
        <v>80</v>
      </c>
      <c r="I24" s="136" t="s">
        <v>79</v>
      </c>
    </row>
    <row r="25" spans="5:9" ht="16.5">
      <c r="E25" s="130" t="s">
        <v>61</v>
      </c>
      <c r="F25" s="107">
        <v>30000</v>
      </c>
      <c r="G25" s="131"/>
      <c r="H25" s="137">
        <v>0.05</v>
      </c>
      <c r="I25" s="138">
        <v>10</v>
      </c>
    </row>
    <row r="26" spans="5:9" ht="16.5">
      <c r="E26" s="130" t="s">
        <v>62</v>
      </c>
      <c r="F26" s="107">
        <v>140000</v>
      </c>
      <c r="G26" s="131"/>
      <c r="H26" s="139">
        <f>+F26*H25</f>
        <v>7000</v>
      </c>
      <c r="I26" s="140">
        <f>+F26/I25</f>
        <v>14000</v>
      </c>
    </row>
    <row r="27" spans="5:9" ht="16.5">
      <c r="E27" s="130" t="s">
        <v>84</v>
      </c>
      <c r="F27" s="107">
        <v>20000</v>
      </c>
      <c r="G27" s="131"/>
      <c r="H27" s="141"/>
      <c r="I27" s="142"/>
    </row>
    <row r="28" spans="5:7" ht="16.5">
      <c r="E28" s="130"/>
      <c r="F28" s="107"/>
      <c r="G28" s="131"/>
    </row>
    <row r="29" spans="5:7" ht="16.5">
      <c r="E29" s="130"/>
      <c r="F29" s="107"/>
      <c r="G29" s="131"/>
    </row>
    <row r="30" spans="5:7" ht="16.5">
      <c r="E30" s="130"/>
      <c r="F30" s="107"/>
      <c r="G30" s="131"/>
    </row>
    <row r="31" spans="2:7" ht="16.5">
      <c r="B31" s="127"/>
      <c r="C31" s="128"/>
      <c r="D31" s="129" t="s">
        <v>64</v>
      </c>
      <c r="E31" s="130" t="s">
        <v>63</v>
      </c>
      <c r="F31" s="107">
        <f>B19+B14</f>
        <v>22395.980861244025</v>
      </c>
      <c r="G31" s="131"/>
    </row>
    <row r="32" spans="5:7" ht="16.5">
      <c r="E32" s="146" t="s">
        <v>65</v>
      </c>
      <c r="F32" s="147">
        <f>SUM(F25:F31)</f>
        <v>212395.98086124402</v>
      </c>
      <c r="G32" s="148"/>
    </row>
    <row r="33" ht="16.5">
      <c r="F33" s="121"/>
    </row>
    <row r="34" spans="5:6" ht="16.5">
      <c r="E34" s="98" t="s">
        <v>66</v>
      </c>
      <c r="F34" s="121">
        <f>+F32-F19</f>
        <v>27395.980861244025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Selander</dc:creator>
  <cp:keywords/>
  <dc:description/>
  <cp:lastModifiedBy>Kai Selander</cp:lastModifiedBy>
  <cp:lastPrinted>2012-03-23T10:37:09Z</cp:lastPrinted>
  <dcterms:created xsi:type="dcterms:W3CDTF">2002-02-01T10:59:12Z</dcterms:created>
  <dcterms:modified xsi:type="dcterms:W3CDTF">2017-10-06T07:13:48Z</dcterms:modified>
  <cp:category/>
  <cp:version/>
  <cp:contentType/>
  <cp:contentStatus/>
</cp:coreProperties>
</file>