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2"/>
  </bookViews>
  <sheets>
    <sheet name="Analyysi tehtävä" sheetId="1" r:id="rId1"/>
    <sheet name="Analyysi selitteet" sheetId="2" r:id="rId2"/>
    <sheet name="Analyysi vastaus" sheetId="3" r:id="rId3"/>
    <sheet name="Tunnusluvut" sheetId="4" r:id="rId4"/>
    <sheet name="Tunnusl kaavat" sheetId="5" r:id="rId5"/>
  </sheets>
  <definedNames/>
  <calcPr fullCalcOnLoad="1"/>
</workbook>
</file>

<file path=xl/sharedStrings.xml><?xml version="1.0" encoding="utf-8"?>
<sst xmlns="http://schemas.openxmlformats.org/spreadsheetml/2006/main" count="549" uniqueCount="191">
  <si>
    <t>Liikevaihto</t>
  </si>
  <si>
    <t>Liikevoitto</t>
  </si>
  <si>
    <t>%</t>
  </si>
  <si>
    <t>Kannattavuus</t>
  </si>
  <si>
    <t>Pääomarakenne</t>
  </si>
  <si>
    <t>Oma pääoma</t>
  </si>
  <si>
    <t>Vieras pääoma</t>
  </si>
  <si>
    <t>Maksuvalmius</t>
  </si>
  <si>
    <t>Rahat+myyntis</t>
  </si>
  <si>
    <t>lyhyt aik. vieras po</t>
  </si>
  <si>
    <t>tililkauden voitto</t>
  </si>
  <si>
    <t>LIIKEVAIHTO</t>
  </si>
  <si>
    <t>Liiketoiminnan muut tuotot</t>
  </si>
  <si>
    <t>Materiaalit ja palvelut</t>
  </si>
  <si>
    <t>Aineet, tarvikkeet ja tavarat</t>
  </si>
  <si>
    <t>Ostot tilikauden aikana</t>
  </si>
  <si>
    <t>Ulkopuoliset palvelut</t>
  </si>
  <si>
    <t>Materiaalit ja palvelut yhteensä</t>
  </si>
  <si>
    <t>Henkilöstökulut</t>
  </si>
  <si>
    <t>Palkat ja palkkiot</t>
  </si>
  <si>
    <t>Henkilösivukulut</t>
  </si>
  <si>
    <t>Eläkekulut</t>
  </si>
  <si>
    <t>Muut henkilösivukulut</t>
  </si>
  <si>
    <t>Henkilösivukulut yhteensä</t>
  </si>
  <si>
    <t>Henkilöstökulut yhteensä</t>
  </si>
  <si>
    <t>Poistot ja arvonalentumiset</t>
  </si>
  <si>
    <t>Suunnitelman mukaiset poistot</t>
  </si>
  <si>
    <t>Poistot ja arvonalentumiset yhteensä</t>
  </si>
  <si>
    <t>Liiketoiminnan muut kulut</t>
  </si>
  <si>
    <t>Liiketoiminnan muut kulut yhteensä</t>
  </si>
  <si>
    <t>LIIKEVOITTO (-TAPPIO)</t>
  </si>
  <si>
    <t>Rahoitusluotot ja -kulut:</t>
  </si>
  <si>
    <t>Tuotot muista pysyvien vastaavien sijoituksista</t>
  </si>
  <si>
    <t>Muilta</t>
  </si>
  <si>
    <t>Muut korko- ja rahoitusluotot</t>
  </si>
  <si>
    <t>Korkokulut ja muut rahoituskulut</t>
  </si>
  <si>
    <t>Muille</t>
  </si>
  <si>
    <t>Rahoitusluotot ja -kulut yhteensä</t>
  </si>
  <si>
    <t>VOITTO (TAPPIO) ENNEN</t>
  </si>
  <si>
    <t>SATUNNAISIA ERIÄ</t>
  </si>
  <si>
    <t>Satunnaiset erät</t>
  </si>
  <si>
    <t>Satunnaiset kulut</t>
  </si>
  <si>
    <t>Satunnaiset tuotot ja kulut yhteensä</t>
  </si>
  <si>
    <t>VOITTO (TAPPIO) ENNEN TILINPÄÄTÖSSIIRTOJA</t>
  </si>
  <si>
    <t>JA VEROJA</t>
  </si>
  <si>
    <t>Tilinpäätössiirrot</t>
  </si>
  <si>
    <t>Poistoeron lisäys {-) tai vähennys (+)</t>
  </si>
  <si>
    <t>Tilinpäätössiirrot yhteensä</t>
  </si>
  <si>
    <t>Tuloverot</t>
  </si>
  <si>
    <t>TILIKAUDEN VOITTO (TAPPIO)</t>
  </si>
  <si>
    <t>Varastojen lisäys (-) tai vähennys (+)</t>
  </si>
  <si>
    <t>V a s t a a v a a</t>
  </si>
  <si>
    <t>PYSYVÄT VASTAAVAT</t>
  </si>
  <si>
    <t>Aineettomat hyödykkeet</t>
  </si>
  <si>
    <t>Aineelliset hyödykkeet</t>
  </si>
  <si>
    <t>Sijoitukset</t>
  </si>
  <si>
    <t>VAIHTUVAT VASTAAVAT</t>
  </si>
  <si>
    <t>Vaihto-omaisuus</t>
  </si>
  <si>
    <t>Saamiset</t>
  </si>
  <si>
    <t>Lyhytaikaiset</t>
  </si>
  <si>
    <t>Rahat ja pankkisaamiset</t>
  </si>
  <si>
    <t xml:space="preserve">Aineettomat oikeudet </t>
  </si>
  <si>
    <t>Muut pitkävaikutteiset menot</t>
  </si>
  <si>
    <t xml:space="preserve">Aineettomat hyödykkeet yhteensä </t>
  </si>
  <si>
    <t>Maa-ja vesialueet</t>
  </si>
  <si>
    <t xml:space="preserve">Rakennukset ja rakennelmat </t>
  </si>
  <si>
    <t>Koneet ja kalusto</t>
  </si>
  <si>
    <t>Muut aineelliset hyödykkeet</t>
  </si>
  <si>
    <t>Aineelliset hyödykkeet yhteensä</t>
  </si>
  <si>
    <t>Muut osakkeet ja osuudet</t>
  </si>
  <si>
    <t>Sijoitukset yhteensä</t>
  </si>
  <si>
    <t>Pysyvät vastaavat yhteensä</t>
  </si>
  <si>
    <t>Aineet ja tarvikkeet</t>
  </si>
  <si>
    <t>Vaihto-omaisuus yhteensä</t>
  </si>
  <si>
    <t>Lyhytaikaiset saamiset yhteensä</t>
  </si>
  <si>
    <t>Rahat ja pankkisaamiset yhteensä</t>
  </si>
  <si>
    <t>Vaihtuvat vastaavat yhteensä</t>
  </si>
  <si>
    <t xml:space="preserve">   Myyntisaamiset</t>
  </si>
  <si>
    <t xml:space="preserve">   Lainasaamiset</t>
  </si>
  <si>
    <t xml:space="preserve">   Muut saamiset</t>
  </si>
  <si>
    <t xml:space="preserve">   Siirtosaamiset</t>
  </si>
  <si>
    <t>Vastaavaa yhteensä</t>
  </si>
  <si>
    <t>V a s t a t t a v a a</t>
  </si>
  <si>
    <t>OMA PÄÄOMA</t>
  </si>
  <si>
    <t>Osakepääoma</t>
  </si>
  <si>
    <t>Edellisten tilikausien voitto/tappio</t>
  </si>
  <si>
    <t>Tilikauden voitto/tappio</t>
  </si>
  <si>
    <t>Oma pääoma yhteensä</t>
  </si>
  <si>
    <t>TILINPÄÄTÖSSIIRTOJEN KERTYMÄ</t>
  </si>
  <si>
    <t>Poistoero</t>
  </si>
  <si>
    <t>Tilinpäätössiirtojen kertymä yhteensä</t>
  </si>
  <si>
    <t>VIERAS PÄÄOMA</t>
  </si>
  <si>
    <t>Pitkäaikainen</t>
  </si>
  <si>
    <t>Lainat rahoituslaitoksilta</t>
  </si>
  <si>
    <t>Pääomalainat</t>
  </si>
  <si>
    <t>Pitkäaikaiset velat yhteensä</t>
  </si>
  <si>
    <t>Lyhytaikainen</t>
  </si>
  <si>
    <t>Ostovelat</t>
  </si>
  <si>
    <t>Muut velat</t>
  </si>
  <si>
    <t>Siirtovelat</t>
  </si>
  <si>
    <t>Lyhytaikaiset velat yhteensä</t>
  </si>
  <si>
    <t>Vieras pääoma yhteensä</t>
  </si>
  <si>
    <t>V a s t a t t a v a a yhteensä</t>
  </si>
  <si>
    <t>Itsekeksitty laskettelukeskus Oy</t>
  </si>
  <si>
    <t>Pelkistetty analyysi</t>
  </si>
  <si>
    <t>Mitä laskelman erät sisältävät käytännössä.</t>
  </si>
  <si>
    <t>Kirjoita viivalle ! Huom ! Laskettelukeskus</t>
  </si>
  <si>
    <t>Rahoitustuotot ja -kulut:</t>
  </si>
  <si>
    <t>Muut korko- ja rahoitustuotot</t>
  </si>
  <si>
    <t>Myyntivoittoja tai vuokratuloja</t>
  </si>
  <si>
    <t>Hissilippuja, välinevuokrausta, ravitsemismyyntiä</t>
  </si>
  <si>
    <t>sekalaisia tarvikkeita, raaka-aineita, jos on ravitsemismyyntiä</t>
  </si>
  <si>
    <t>viimevuotisesta varastosta otettuja ja myytyjä tavaroita tms.</t>
  </si>
  <si>
    <t>henkilökunnan palkat</t>
  </si>
  <si>
    <t>eläkekulut palkoista</t>
  </si>
  <si>
    <t>loput palkan sivukulut</t>
  </si>
  <si>
    <t>vuosittaiset poistot rakennuksista, koneista ja laitteista</t>
  </si>
  <si>
    <t>kiinteät kulut: vuokra, markkinointi, kunnossapito….</t>
  </si>
  <si>
    <t>esim. myyntivoittoja liiketoimintaa kuulumattomasta omaisuudesta</t>
  </si>
  <si>
    <t>sijoitusten tuottoja</t>
  </si>
  <si>
    <t>lainojen korkoja</t>
  </si>
  <si>
    <t>Aineettomat hyödykeet</t>
  </si>
  <si>
    <t>Esim. liiketoiminnan kehitäämismenoja. Kaikkia ei vähennetty kuluina</t>
  </si>
  <si>
    <t>Peruskorjausmenoja</t>
  </si>
  <si>
    <t>Omistuksessa olevat maaalueet</t>
  </si>
  <si>
    <t>Rakennukset ym rakennelmat</t>
  </si>
  <si>
    <t xml:space="preserve">Hissit ja muut koneet </t>
  </si>
  <si>
    <t>Muita rakennelmia</t>
  </si>
  <si>
    <t>Muiden yritysten osakkeita</t>
  </si>
  <si>
    <t>Varastossa olevat tavarat, materiaalit tarvikkeet</t>
  </si>
  <si>
    <t>Asiakkaille lähettyjä laskuja, joita ei vielä ole maksettu</t>
  </si>
  <si>
    <t>Esim. Vuokravakuuksia, jos vuokratuloja</t>
  </si>
  <si>
    <t>Saatuja ennakkoja tulevalta tilikaudelta</t>
  </si>
  <si>
    <t>Tilillä olevat rahat</t>
  </si>
  <si>
    <t xml:space="preserve">Vastaavaa puolen erät on oikeasti olemassa. </t>
  </si>
  <si>
    <t>Vastattavaa  puoli kertoo, mistä eristä vastaavaa puoli on "kertynyt".</t>
  </si>
  <si>
    <t>Ei ole enää missä tallessa näitä eriä.</t>
  </si>
  <si>
    <t>Toiminnan alussa tai myöhemmin korotettu alkupääoma</t>
  </si>
  <si>
    <t>Edellisten tilkausien kumulatiivinen voitto/tappio</t>
  </si>
  <si>
    <t>Tämän tilikauden voitto</t>
  </si>
  <si>
    <t>Pankkilainat</t>
  </si>
  <si>
    <t>Omistajien tai sijoittajien lainaamat rahat.</t>
  </si>
  <si>
    <t>Lyhyt aikaisempaa lainaa kuin pankkilainaa, alle 1 vuosi</t>
  </si>
  <si>
    <t>Maksamattomia laskuja</t>
  </si>
  <si>
    <t>Maksamattomia alv- ja sotumaksuja</t>
  </si>
  <si>
    <t>Esim. Maksamattomia veroja yhtiöveroja</t>
  </si>
  <si>
    <t>Kannattavuus hyvä.  Liikevoitto kertoo tuloksen, kun kaikki</t>
  </si>
  <si>
    <t>Liikevaihdon aikaan saamiseksi tarvittavat kulut on vähennetty.</t>
  </si>
  <si>
    <t xml:space="preserve">Minimi 10%. Laskettelukeskus vaatiin suuremman prosentin, koska investoinnit </t>
  </si>
  <si>
    <t>suuremmat, kuin mara-alalla keskimäärin.</t>
  </si>
  <si>
    <t>Yht</t>
  </si>
  <si>
    <t>Päämarakenne tyydyttävä. Oman pääoman osuus</t>
  </si>
  <si>
    <t xml:space="preserve">jonka pääomarakenteen parantamiseksi. </t>
  </si>
  <si>
    <t>Maksuvalmius tyydyttävä. Jos lyhytkaiaset velat jouduttaan</t>
  </si>
  <si>
    <t>maksamaan pois on vaikeuksia löytää rahoja.</t>
  </si>
  <si>
    <t>Yrityksella myös muita saamisia, joista voi olla apua.</t>
  </si>
  <si>
    <t>Huom ! Tekstikentässä erien selityksiä !!</t>
  </si>
  <si>
    <t>TUNNUSLUVUT</t>
  </si>
  <si>
    <t>KANNATTAVUUS</t>
  </si>
  <si>
    <t>Koko pääomantutto-%</t>
  </si>
  <si>
    <t>Tulos ennen sat. Eriä  + rahoituskulut</t>
  </si>
  <si>
    <t>Taseen loppusumma</t>
  </si>
  <si>
    <t>Sijoitetun pääoman tuotto-%</t>
  </si>
  <si>
    <t>Sijoitettu pääoma</t>
  </si>
  <si>
    <t>sijoitettu pääoma = oma po + pit.vieras +koroll. Lyhyt</t>
  </si>
  <si>
    <t>Oman pääoman tuotto-%</t>
  </si>
  <si>
    <t>Tulos ennen sat eriä -  verot</t>
  </si>
  <si>
    <t>Omavaraisuusaste %</t>
  </si>
  <si>
    <t xml:space="preserve"> Oma pääoma</t>
  </si>
  <si>
    <t>Taseen loppusumma - saad. Ennakot</t>
  </si>
  <si>
    <t>Suhteellinen velkaantuneisuus %</t>
  </si>
  <si>
    <t>Taseen velat - saadut ennakot</t>
  </si>
  <si>
    <t>MAKSUVALMIUS</t>
  </si>
  <si>
    <t>Quick ratio</t>
  </si>
  <si>
    <t>Rahoitusomaisuus</t>
  </si>
  <si>
    <t>Lyhyt aik velat - saadut ennakot</t>
  </si>
  <si>
    <t>Current ratio</t>
  </si>
  <si>
    <t>Rahoitusomaisuus +  vaihto-omaisuus</t>
  </si>
  <si>
    <t>Lyhyt aik velat</t>
  </si>
  <si>
    <t>Käyttöpääoma-%</t>
  </si>
  <si>
    <t>Käyttöpääoma</t>
  </si>
  <si>
    <t>käyttöpääoma=vaihto-om+myyntis-ostov</t>
  </si>
  <si>
    <t>VAKAVARAISUUS   = pääomarakenne</t>
  </si>
  <si>
    <t>hyvä 1</t>
  </si>
  <si>
    <t>Hyvvä 2</t>
  </si>
  <si>
    <t>Liikevoitto%</t>
  </si>
  <si>
    <t>tililkauden voitto%</t>
  </si>
  <si>
    <t>TÄRKEIMMÄT TILINPÄÄTÖSANALYYSIN TUNNUSLUVUT</t>
  </si>
  <si>
    <t>21 % alarajoilla. Yritykseen sijoitettu 500 000 e päämalainaa,</t>
  </si>
  <si>
    <t>kaikki saamiset</t>
  </si>
  <si>
    <t>vain myyntisaamiset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</si>
</sst>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2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16"/>
      <color indexed="10"/>
      <name val="Calibri"/>
      <family val="2"/>
    </font>
    <font>
      <sz val="11"/>
      <color indexed="8"/>
      <name val="Arial Narrow"/>
      <family val="2"/>
    </font>
    <font>
      <sz val="11"/>
      <color indexed="62"/>
      <name val="Arial Narrow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 Narrow"/>
      <family val="2"/>
    </font>
    <font>
      <sz val="12"/>
      <color indexed="55"/>
      <name val="Arial"/>
      <family val="2"/>
    </font>
    <font>
      <u val="single"/>
      <sz val="12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CC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rgb="FF0000FF"/>
      <name val="Calibri"/>
      <family val="2"/>
    </font>
    <font>
      <b/>
      <sz val="14"/>
      <color rgb="FF008000"/>
      <name val="Calibri"/>
      <family val="2"/>
    </font>
    <font>
      <b/>
      <sz val="14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16"/>
      <color rgb="FFFF0000"/>
      <name val="Calibri"/>
      <family val="2"/>
    </font>
    <font>
      <sz val="11"/>
      <color theme="1"/>
      <name val="Arial Narrow"/>
      <family val="2"/>
    </font>
    <font>
      <sz val="11"/>
      <color theme="4" tint="-0.24997000396251678"/>
      <name val="Arial Narrow"/>
      <family val="2"/>
    </font>
    <font>
      <b/>
      <u val="single"/>
      <sz val="12"/>
      <color rgb="FF0000FF"/>
      <name val="Arial"/>
      <family val="2"/>
    </font>
    <font>
      <b/>
      <u val="single"/>
      <sz val="12"/>
      <color rgb="FF00B050"/>
      <name val="Arial"/>
      <family val="2"/>
    </font>
    <font>
      <u val="single"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1"/>
      <color theme="0"/>
      <name val="Arial Narrow"/>
      <family val="2"/>
    </font>
    <font>
      <sz val="12"/>
      <color theme="0" tint="-0.3499799966812134"/>
      <name val="Arial"/>
      <family val="2"/>
    </font>
    <font>
      <u val="single"/>
      <sz val="12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>
        <color rgb="FFFF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44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9" fillId="0" borderId="0" xfId="0" applyFont="1" applyAlignment="1">
      <alignment/>
    </xf>
    <xf numFmtId="0" fontId="43" fillId="0" borderId="0" xfId="0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170" fontId="26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170" fontId="61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64" fillId="0" borderId="12" xfId="0" applyFont="1" applyBorder="1" applyAlignment="1">
      <alignment/>
    </xf>
    <xf numFmtId="3" fontId="64" fillId="0" borderId="13" xfId="0" applyNumberFormat="1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4" xfId="0" applyFont="1" applyBorder="1" applyAlignment="1">
      <alignment/>
    </xf>
    <xf numFmtId="0" fontId="67" fillId="0" borderId="0" xfId="0" applyFont="1" applyBorder="1" applyAlignment="1">
      <alignment/>
    </xf>
    <xf numFmtId="3" fontId="67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3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3" fontId="68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3" fontId="26" fillId="0" borderId="0" xfId="0" applyNumberFormat="1" applyFont="1" applyAlignment="1">
      <alignment/>
    </xf>
    <xf numFmtId="0" fontId="61" fillId="0" borderId="17" xfId="0" applyFont="1" applyBorder="1" applyAlignment="1">
      <alignment/>
    </xf>
    <xf numFmtId="3" fontId="61" fillId="0" borderId="17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17" xfId="0" applyNumberFormat="1" applyBorder="1" applyAlignment="1">
      <alignment/>
    </xf>
    <xf numFmtId="0" fontId="69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7" fillId="0" borderId="0" xfId="0" applyFont="1" applyAlignment="1">
      <alignment horizontal="left"/>
    </xf>
    <xf numFmtId="0" fontId="73" fillId="0" borderId="19" xfId="0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 quotePrefix="1">
      <alignment horizontal="center"/>
    </xf>
    <xf numFmtId="2" fontId="2" fillId="0" borderId="18" xfId="0" applyNumberFormat="1" applyFont="1" applyBorder="1" applyAlignment="1">
      <alignment horizontal="center"/>
    </xf>
    <xf numFmtId="0" fontId="74" fillId="0" borderId="0" xfId="0" applyFont="1" applyAlignment="1">
      <alignment/>
    </xf>
    <xf numFmtId="2" fontId="74" fillId="0" borderId="18" xfId="0" applyNumberFormat="1" applyFont="1" applyBorder="1" applyAlignment="1">
      <alignment/>
    </xf>
    <xf numFmtId="2" fontId="4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17" xfId="0" applyNumberFormat="1" applyFont="1" applyBorder="1" applyAlignment="1">
      <alignment/>
    </xf>
    <xf numFmtId="4" fontId="26" fillId="0" borderId="19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2" fontId="8" fillId="0" borderId="18" xfId="0" applyNumberFormat="1" applyFont="1" applyBorder="1" applyAlignment="1">
      <alignment/>
    </xf>
    <xf numFmtId="2" fontId="26" fillId="0" borderId="18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7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26" fillId="0" borderId="15" xfId="0" applyFont="1" applyBorder="1" applyAlignment="1">
      <alignment/>
    </xf>
    <xf numFmtId="3" fontId="68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42.8515625" style="0" customWidth="1"/>
    <col min="2" max="2" width="15.140625" style="12" customWidth="1"/>
    <col min="3" max="3" width="45.421875" style="27" customWidth="1"/>
    <col min="4" max="4" width="6.8515625" style="0" customWidth="1"/>
    <col min="5" max="5" width="14.7109375" style="0" customWidth="1"/>
    <col min="6" max="6" width="14.00390625" style="0" customWidth="1"/>
  </cols>
  <sheetData>
    <row r="1" ht="21">
      <c r="A1" s="26" t="s">
        <v>103</v>
      </c>
    </row>
    <row r="2" ht="16.5">
      <c r="C2" s="27" t="s">
        <v>105</v>
      </c>
    </row>
    <row r="3" spans="3:5" ht="16.5">
      <c r="C3" s="27" t="s">
        <v>106</v>
      </c>
      <c r="E3" t="s">
        <v>104</v>
      </c>
    </row>
    <row r="5" spans="1:3" ht="16.5">
      <c r="A5" t="s">
        <v>11</v>
      </c>
      <c r="B5" s="12">
        <v>8656112</v>
      </c>
      <c r="C5" s="28"/>
    </row>
    <row r="6" spans="1:5" ht="16.5">
      <c r="A6" t="s">
        <v>12</v>
      </c>
      <c r="B6" s="12">
        <v>91196.75</v>
      </c>
      <c r="C6" s="28"/>
      <c r="E6" s="3" t="s">
        <v>3</v>
      </c>
    </row>
    <row r="7" spans="1:8" ht="16.5">
      <c r="A7" s="14" t="s">
        <v>13</v>
      </c>
      <c r="E7" t="s">
        <v>0</v>
      </c>
      <c r="G7">
        <v>100</v>
      </c>
      <c r="H7" t="s">
        <v>2</v>
      </c>
    </row>
    <row r="8" spans="1:8" ht="16.5">
      <c r="A8" t="s">
        <v>14</v>
      </c>
      <c r="C8" s="29"/>
      <c r="E8" t="s">
        <v>1</v>
      </c>
      <c r="G8" s="2"/>
      <c r="H8" t="s">
        <v>2</v>
      </c>
    </row>
    <row r="9" spans="1:8" ht="16.5">
      <c r="A9" t="s">
        <v>15</v>
      </c>
      <c r="B9" s="12">
        <v>-902889</v>
      </c>
      <c r="C9" s="28"/>
      <c r="E9" t="s">
        <v>10</v>
      </c>
      <c r="F9" s="1"/>
      <c r="H9" t="s">
        <v>2</v>
      </c>
    </row>
    <row r="10" spans="1:3" ht="16.5">
      <c r="A10" t="s">
        <v>50</v>
      </c>
      <c r="B10" s="12">
        <v>-6500</v>
      </c>
      <c r="C10" s="28"/>
    </row>
    <row r="11" spans="1:8" ht="16.5">
      <c r="A11" t="s">
        <v>16</v>
      </c>
      <c r="B11" s="12">
        <v>-23663</v>
      </c>
      <c r="E11" s="8" t="s">
        <v>4</v>
      </c>
      <c r="F11" s="5"/>
      <c r="G11" s="5"/>
      <c r="H11" s="4"/>
    </row>
    <row r="12" spans="1:8" ht="16.5">
      <c r="A12" s="15" t="s">
        <v>17</v>
      </c>
      <c r="B12" s="16">
        <f>SUM(B9:B11)</f>
        <v>-933052</v>
      </c>
      <c r="E12" s="5" t="s">
        <v>5</v>
      </c>
      <c r="F12" s="6"/>
      <c r="G12" s="7"/>
      <c r="H12" s="5" t="s">
        <v>2</v>
      </c>
    </row>
    <row r="13" spans="1:8" ht="16.5">
      <c r="A13" s="13" t="s">
        <v>18</v>
      </c>
      <c r="E13" s="9" t="s">
        <v>6</v>
      </c>
      <c r="F13" s="10"/>
      <c r="G13" s="11"/>
      <c r="H13" s="5" t="s">
        <v>2</v>
      </c>
    </row>
    <row r="14" spans="1:8" ht="16.5">
      <c r="A14" t="s">
        <v>19</v>
      </c>
      <c r="B14" s="12">
        <v>-1856332</v>
      </c>
      <c r="C14" s="28"/>
      <c r="E14" s="5"/>
      <c r="F14" s="6"/>
      <c r="G14" s="5">
        <v>100</v>
      </c>
      <c r="H14" s="5" t="s">
        <v>2</v>
      </c>
    </row>
    <row r="15" spans="1:8" ht="16.5">
      <c r="A15" s="8" t="s">
        <v>20</v>
      </c>
      <c r="E15" s="5"/>
      <c r="F15" s="6"/>
      <c r="G15" s="5"/>
      <c r="H15" s="4"/>
    </row>
    <row r="16" spans="1:8" ht="16.5">
      <c r="A16" t="s">
        <v>21</v>
      </c>
      <c r="B16" s="12">
        <v>-294236.02</v>
      </c>
      <c r="C16" s="28"/>
      <c r="E16" s="5"/>
      <c r="F16" s="6"/>
      <c r="G16" s="5"/>
      <c r="H16" s="4"/>
    </row>
    <row r="17" spans="1:8" ht="16.5">
      <c r="A17" t="s">
        <v>22</v>
      </c>
      <c r="B17" s="12">
        <v>-120899.86</v>
      </c>
      <c r="C17" s="30"/>
      <c r="E17" s="8" t="s">
        <v>7</v>
      </c>
      <c r="F17" s="6"/>
      <c r="G17" s="5"/>
      <c r="H17" s="4"/>
    </row>
    <row r="18" spans="1:8" ht="16.5">
      <c r="A18" t="s">
        <v>23</v>
      </c>
      <c r="B18" s="12">
        <v>-415135.88</v>
      </c>
      <c r="E18" s="5" t="s">
        <v>8</v>
      </c>
      <c r="F18" s="6"/>
      <c r="G18" s="7"/>
      <c r="H18" s="5" t="s">
        <v>2</v>
      </c>
    </row>
    <row r="19" spans="1:8" ht="16.5">
      <c r="A19" s="15" t="s">
        <v>24</v>
      </c>
      <c r="B19" s="16">
        <f>SUM(B14:B18)</f>
        <v>-2686603.76</v>
      </c>
      <c r="E19" s="5" t="s">
        <v>9</v>
      </c>
      <c r="F19" s="6"/>
      <c r="G19" s="7"/>
      <c r="H19" s="5" t="s">
        <v>2</v>
      </c>
    </row>
    <row r="20" spans="1:8" ht="16.5">
      <c r="A20" s="14" t="s">
        <v>25</v>
      </c>
      <c r="E20" s="5"/>
      <c r="F20" s="6"/>
      <c r="G20" s="5">
        <v>100</v>
      </c>
      <c r="H20" s="5" t="s">
        <v>2</v>
      </c>
    </row>
    <row r="21" spans="1:8" ht="16.5">
      <c r="A21" t="s">
        <v>26</v>
      </c>
      <c r="B21" s="12">
        <v>-589632</v>
      </c>
      <c r="C21" s="28"/>
      <c r="E21" s="5"/>
      <c r="F21" s="5"/>
      <c r="G21" s="5"/>
      <c r="H21" s="4"/>
    </row>
    <row r="22" spans="1:2" ht="16.5">
      <c r="A22" s="15" t="s">
        <v>27</v>
      </c>
      <c r="B22" s="16">
        <f>+B21</f>
        <v>-589632</v>
      </c>
    </row>
    <row r="23" ht="16.5">
      <c r="A23" s="14" t="s">
        <v>28</v>
      </c>
    </row>
    <row r="24" spans="1:3" ht="17.25" thickBot="1">
      <c r="A24" s="17" t="s">
        <v>29</v>
      </c>
      <c r="B24" s="18">
        <v>-3520235</v>
      </c>
      <c r="C24" s="28"/>
    </row>
    <row r="25" spans="1:2" ht="16.5">
      <c r="A25" t="s">
        <v>30</v>
      </c>
      <c r="B25" s="12">
        <f>+B5+B6+B12+B19+B22+B24</f>
        <v>1017785.9900000002</v>
      </c>
    </row>
    <row r="27" ht="16.5">
      <c r="A27" s="14" t="s">
        <v>31</v>
      </c>
    </row>
    <row r="28" ht="16.5">
      <c r="A28" t="s">
        <v>32</v>
      </c>
    </row>
    <row r="29" spans="1:3" ht="16.5">
      <c r="A29" t="s">
        <v>33</v>
      </c>
      <c r="B29" s="12">
        <v>1688</v>
      </c>
      <c r="C29" s="28"/>
    </row>
    <row r="30" ht="16.5">
      <c r="A30" t="s">
        <v>34</v>
      </c>
    </row>
    <row r="31" spans="1:3" ht="16.5">
      <c r="A31" t="s">
        <v>33</v>
      </c>
      <c r="B31" s="12">
        <v>74653</v>
      </c>
      <c r="C31" s="28"/>
    </row>
    <row r="32" ht="16.5">
      <c r="A32" t="s">
        <v>35</v>
      </c>
    </row>
    <row r="33" spans="1:3" ht="16.5">
      <c r="A33" t="s">
        <v>36</v>
      </c>
      <c r="B33" s="12">
        <v>-471188.15</v>
      </c>
      <c r="C33" s="28"/>
    </row>
    <row r="34" spans="1:2" ht="16.5">
      <c r="A34" s="15" t="s">
        <v>37</v>
      </c>
      <c r="B34" s="16">
        <f>SUM(B29:B33)</f>
        <v>-394847.15</v>
      </c>
    </row>
    <row r="35" spans="1:2" ht="16.5">
      <c r="A35" t="s">
        <v>38</v>
      </c>
      <c r="B35" s="12">
        <f>+B25+B34</f>
        <v>622938.8400000002</v>
      </c>
    </row>
    <row r="36" ht="16.5">
      <c r="A36" t="s">
        <v>39</v>
      </c>
    </row>
    <row r="37" ht="16.5">
      <c r="A37" s="14" t="s">
        <v>40</v>
      </c>
    </row>
    <row r="38" ht="16.5">
      <c r="A38" t="s">
        <v>41</v>
      </c>
    </row>
    <row r="39" spans="1:2" ht="16.5">
      <c r="A39" s="15" t="s">
        <v>42</v>
      </c>
      <c r="B39" s="16"/>
    </row>
    <row r="40" spans="1:2" ht="16.5">
      <c r="A40" t="s">
        <v>43</v>
      </c>
      <c r="B40" s="12">
        <f>B35</f>
        <v>622938.8400000002</v>
      </c>
    </row>
    <row r="41" ht="16.5">
      <c r="A41" t="s">
        <v>44</v>
      </c>
    </row>
    <row r="42" ht="16.5">
      <c r="A42" s="14" t="s">
        <v>45</v>
      </c>
    </row>
    <row r="43" ht="16.5">
      <c r="A43" t="s">
        <v>46</v>
      </c>
    </row>
    <row r="44" ht="16.5">
      <c r="A44" t="s">
        <v>47</v>
      </c>
    </row>
    <row r="45" spans="1:2" ht="17.25" thickBot="1">
      <c r="A45" s="17" t="s">
        <v>48</v>
      </c>
      <c r="B45" s="18">
        <f>-B40*0.26</f>
        <v>-161964.09840000005</v>
      </c>
    </row>
    <row r="46" spans="1:2" ht="16.5">
      <c r="A46" t="s">
        <v>49</v>
      </c>
      <c r="B46" s="12">
        <f>SUM(B40:B45)</f>
        <v>460974.7416000002</v>
      </c>
    </row>
    <row r="56" ht="16.5">
      <c r="A56" s="9" t="s">
        <v>51</v>
      </c>
    </row>
    <row r="57" ht="16.5">
      <c r="A57" s="8" t="s">
        <v>52</v>
      </c>
    </row>
    <row r="58" ht="16.5">
      <c r="A58" s="8" t="s">
        <v>53</v>
      </c>
    </row>
    <row r="59" spans="1:3" ht="16.5">
      <c r="A59" t="s">
        <v>61</v>
      </c>
      <c r="B59" s="12">
        <v>245666</v>
      </c>
      <c r="C59" s="28"/>
    </row>
    <row r="60" spans="1:3" ht="16.5">
      <c r="A60" t="s">
        <v>62</v>
      </c>
      <c r="B60" s="12">
        <v>20000</v>
      </c>
      <c r="C60" s="28"/>
    </row>
    <row r="61" spans="1:2" ht="16.5">
      <c r="A61" s="15" t="s">
        <v>63</v>
      </c>
      <c r="B61" s="16">
        <f>SUM(B59:B60)</f>
        <v>265666</v>
      </c>
    </row>
    <row r="62" ht="16.5">
      <c r="A62" s="8" t="s">
        <v>54</v>
      </c>
    </row>
    <row r="63" spans="1:3" ht="16.5">
      <c r="A63" t="s">
        <v>64</v>
      </c>
      <c r="B63" s="12">
        <v>1789665</v>
      </c>
      <c r="C63" s="28"/>
    </row>
    <row r="64" spans="1:3" ht="16.5">
      <c r="A64" t="s">
        <v>65</v>
      </c>
      <c r="B64" s="12">
        <f>1140653+204862</f>
        <v>1345515</v>
      </c>
      <c r="C64" s="28"/>
    </row>
    <row r="65" spans="1:3" ht="16.5">
      <c r="A65" t="s">
        <v>66</v>
      </c>
      <c r="B65" s="12">
        <v>1988566</v>
      </c>
      <c r="C65" s="28"/>
    </row>
    <row r="66" spans="1:3" ht="16.5">
      <c r="A66" t="s">
        <v>67</v>
      </c>
      <c r="B66" s="12">
        <v>765336</v>
      </c>
      <c r="C66" s="28"/>
    </row>
    <row r="67" spans="1:2" ht="16.5">
      <c r="A67" s="15" t="s">
        <v>68</v>
      </c>
      <c r="B67" s="16">
        <f>SUM(B63:B66)</f>
        <v>5889082</v>
      </c>
    </row>
    <row r="68" ht="16.5">
      <c r="A68" s="8" t="s">
        <v>55</v>
      </c>
    </row>
    <row r="69" spans="1:3" ht="16.5">
      <c r="A69" t="s">
        <v>69</v>
      </c>
      <c r="B69" s="12">
        <v>189336</v>
      </c>
      <c r="C69" s="28"/>
    </row>
    <row r="70" spans="1:2" ht="16.5">
      <c r="A70" s="15" t="s">
        <v>70</v>
      </c>
      <c r="B70" s="16">
        <f>+B69</f>
        <v>189336</v>
      </c>
    </row>
    <row r="72" spans="1:2" ht="18.75">
      <c r="A72" s="19" t="s">
        <v>71</v>
      </c>
      <c r="B72" s="20">
        <f>B61+B67+B70</f>
        <v>6344084</v>
      </c>
    </row>
    <row r="74" ht="16.5">
      <c r="A74" s="8" t="s">
        <v>56</v>
      </c>
    </row>
    <row r="75" ht="16.5">
      <c r="A75" s="8" t="s">
        <v>57</v>
      </c>
    </row>
    <row r="76" spans="1:3" ht="16.5">
      <c r="A76" t="s">
        <v>72</v>
      </c>
      <c r="B76" s="12">
        <v>89665</v>
      </c>
      <c r="C76" s="28"/>
    </row>
    <row r="77" spans="1:2" ht="16.5">
      <c r="A77" s="15" t="s">
        <v>73</v>
      </c>
      <c r="B77" s="16">
        <f>+B76</f>
        <v>89665</v>
      </c>
    </row>
    <row r="78" ht="16.5">
      <c r="A78" s="8" t="s">
        <v>58</v>
      </c>
    </row>
    <row r="79" ht="16.5">
      <c r="A79" t="s">
        <v>59</v>
      </c>
    </row>
    <row r="80" spans="1:3" ht="16.5">
      <c r="A80" t="s">
        <v>77</v>
      </c>
      <c r="B80" s="12">
        <v>28996</v>
      </c>
      <c r="C80" s="28"/>
    </row>
    <row r="81" ht="16.5">
      <c r="A81" t="s">
        <v>78</v>
      </c>
    </row>
    <row r="82" spans="1:3" ht="16.5">
      <c r="A82" t="s">
        <v>79</v>
      </c>
      <c r="B82" s="12">
        <v>120336</v>
      </c>
      <c r="C82" s="28"/>
    </row>
    <row r="83" spans="1:3" ht="16.5">
      <c r="A83" t="s">
        <v>80</v>
      </c>
      <c r="B83" s="12">
        <v>45998</v>
      </c>
      <c r="C83" s="28"/>
    </row>
    <row r="84" spans="1:2" ht="16.5">
      <c r="A84" s="15" t="s">
        <v>74</v>
      </c>
      <c r="B84" s="16">
        <f>SUM(B80:B83)</f>
        <v>195330</v>
      </c>
    </row>
    <row r="85" ht="16.5">
      <c r="A85" s="8" t="s">
        <v>60</v>
      </c>
    </row>
    <row r="86" spans="1:3" ht="16.5">
      <c r="A86" t="s">
        <v>75</v>
      </c>
      <c r="B86" s="12">
        <v>658022</v>
      </c>
      <c r="C86" s="28"/>
    </row>
    <row r="88" spans="1:2" ht="18.75">
      <c r="A88" s="19" t="s">
        <v>76</v>
      </c>
      <c r="B88" s="20">
        <f>+B77+B84+B86</f>
        <v>943017</v>
      </c>
    </row>
    <row r="90" spans="1:2" ht="18.75">
      <c r="A90" s="23" t="s">
        <v>81</v>
      </c>
      <c r="B90" s="24">
        <f>+B88+B72</f>
        <v>7287101</v>
      </c>
    </row>
    <row r="107" ht="16.5">
      <c r="A107" s="9" t="s">
        <v>82</v>
      </c>
    </row>
    <row r="108" ht="16.5">
      <c r="A108" s="25" t="s">
        <v>83</v>
      </c>
    </row>
    <row r="109" spans="1:3" ht="16.5">
      <c r="A109" t="s">
        <v>84</v>
      </c>
      <c r="B109" s="12">
        <v>220000</v>
      </c>
      <c r="C109" s="28"/>
    </row>
    <row r="110" spans="1:3" ht="16.5">
      <c r="A110" t="s">
        <v>85</v>
      </c>
      <c r="B110" s="12">
        <v>856332</v>
      </c>
      <c r="C110" s="28"/>
    </row>
    <row r="111" spans="1:3" ht="16.5">
      <c r="A111" t="s">
        <v>86</v>
      </c>
      <c r="B111" s="12">
        <f>+B46</f>
        <v>460974.7416000002</v>
      </c>
      <c r="C111" s="28"/>
    </row>
    <row r="112" spans="1:2" ht="16.5">
      <c r="A112" s="21" t="s">
        <v>87</v>
      </c>
      <c r="B112" s="22">
        <f>SUM(B109:B111)</f>
        <v>1537306.7416000003</v>
      </c>
    </row>
    <row r="113" ht="16.5">
      <c r="A113" t="s">
        <v>88</v>
      </c>
    </row>
    <row r="114" ht="16.5">
      <c r="A114" t="s">
        <v>89</v>
      </c>
    </row>
    <row r="115" ht="16.5">
      <c r="A115" t="s">
        <v>90</v>
      </c>
    </row>
    <row r="116" ht="16.5">
      <c r="A116" s="25" t="s">
        <v>91</v>
      </c>
    </row>
    <row r="117" ht="16.5">
      <c r="A117" s="8" t="s">
        <v>92</v>
      </c>
    </row>
    <row r="118" spans="1:3" ht="16.5">
      <c r="A118" t="s">
        <v>93</v>
      </c>
      <c r="B118" s="12">
        <v>4012566</v>
      </c>
      <c r="C118" s="28"/>
    </row>
    <row r="119" spans="1:4" ht="16.5">
      <c r="A119" t="s">
        <v>94</v>
      </c>
      <c r="B119" s="12">
        <v>500000</v>
      </c>
      <c r="C119" s="28"/>
      <c r="D119" s="12"/>
    </row>
    <row r="120" spans="1:4" ht="16.5">
      <c r="A120" s="15" t="s">
        <v>95</v>
      </c>
      <c r="B120" s="16">
        <f>SUM(B118:B119)</f>
        <v>4512566</v>
      </c>
      <c r="D120" s="12"/>
    </row>
    <row r="121" ht="16.5">
      <c r="A121" s="8" t="s">
        <v>96</v>
      </c>
    </row>
    <row r="122" spans="1:3" ht="16.5">
      <c r="A122" t="s">
        <v>93</v>
      </c>
      <c r="B122" s="12">
        <f>782000</f>
        <v>782000</v>
      </c>
      <c r="C122" s="28"/>
    </row>
    <row r="123" spans="1:3" ht="16.5">
      <c r="A123" t="s">
        <v>97</v>
      </c>
      <c r="B123" s="12">
        <f>152663-45660</f>
        <v>107003</v>
      </c>
      <c r="C123" s="28"/>
    </row>
    <row r="124" spans="1:3" ht="16.5">
      <c r="A124" t="s">
        <v>98</v>
      </c>
      <c r="B124" s="12">
        <v>35669</v>
      </c>
      <c r="C124" s="28"/>
    </row>
    <row r="125" spans="1:3" ht="16.5">
      <c r="A125" t="s">
        <v>99</v>
      </c>
      <c r="B125" s="12">
        <v>312556</v>
      </c>
      <c r="C125" s="28"/>
    </row>
    <row r="126" spans="1:2" ht="16.5">
      <c r="A126" s="15" t="s">
        <v>100</v>
      </c>
      <c r="B126" s="16">
        <f>SUM(B122:B125)</f>
        <v>1237228</v>
      </c>
    </row>
    <row r="128" spans="1:2" ht="16.5">
      <c r="A128" s="21" t="s">
        <v>101</v>
      </c>
      <c r="B128" s="22">
        <f>+B120+B126</f>
        <v>5749794</v>
      </c>
    </row>
    <row r="130" spans="1:2" ht="18.75">
      <c r="A130" s="23" t="s">
        <v>102</v>
      </c>
      <c r="B130" s="24">
        <f>+B112+B128</f>
        <v>7287100.7416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&amp;L&amp;P&amp;C&amp;Z/&amp;F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0"/>
  <sheetViews>
    <sheetView showGridLines="0"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44.421875" style="0" customWidth="1"/>
    <col min="2" max="2" width="15.140625" style="12" customWidth="1"/>
    <col min="3" max="3" width="2.7109375" style="12" customWidth="1"/>
  </cols>
  <sheetData>
    <row r="1" ht="21">
      <c r="A1" s="26" t="s">
        <v>103</v>
      </c>
    </row>
    <row r="3" ht="15">
      <c r="A3" s="9" t="s">
        <v>156</v>
      </c>
    </row>
    <row r="5" spans="1:2" ht="15">
      <c r="A5" t="s">
        <v>11</v>
      </c>
      <c r="B5" s="12">
        <v>8656112</v>
      </c>
    </row>
    <row r="6" spans="1:2" ht="15">
      <c r="A6" t="s">
        <v>12</v>
      </c>
      <c r="B6" s="12">
        <v>91196.75</v>
      </c>
    </row>
    <row r="7" ht="15.75">
      <c r="A7" s="14" t="s">
        <v>13</v>
      </c>
    </row>
    <row r="8" ht="15">
      <c r="A8" t="s">
        <v>14</v>
      </c>
    </row>
    <row r="9" spans="1:2" ht="15">
      <c r="A9" t="s">
        <v>15</v>
      </c>
      <c r="B9" s="12">
        <v>-902889</v>
      </c>
    </row>
    <row r="10" spans="1:2" ht="15">
      <c r="A10" t="s">
        <v>50</v>
      </c>
      <c r="B10" s="12">
        <v>-6500</v>
      </c>
    </row>
    <row r="11" spans="1:2" ht="15">
      <c r="A11" t="s">
        <v>16</v>
      </c>
      <c r="B11" s="12">
        <v>-23663</v>
      </c>
    </row>
    <row r="12" spans="1:3" ht="15">
      <c r="A12" s="15" t="s">
        <v>17</v>
      </c>
      <c r="B12" s="16">
        <f>SUM(B9:B11)</f>
        <v>-933052</v>
      </c>
      <c r="C12" s="31"/>
    </row>
    <row r="13" ht="15.75">
      <c r="A13" s="13" t="s">
        <v>18</v>
      </c>
    </row>
    <row r="14" spans="1:2" ht="15">
      <c r="A14" t="s">
        <v>19</v>
      </c>
      <c r="B14" s="12">
        <v>-1856332</v>
      </c>
    </row>
    <row r="15" ht="15">
      <c r="A15" s="8" t="s">
        <v>20</v>
      </c>
    </row>
    <row r="16" spans="1:2" ht="15">
      <c r="A16" t="s">
        <v>21</v>
      </c>
      <c r="B16" s="12">
        <v>-294236.02</v>
      </c>
    </row>
    <row r="17" spans="1:2" ht="15">
      <c r="A17" t="s">
        <v>22</v>
      </c>
      <c r="B17" s="12">
        <v>-120899.86</v>
      </c>
    </row>
    <row r="18" spans="1:2" ht="15">
      <c r="A18" t="s">
        <v>23</v>
      </c>
      <c r="B18" s="12">
        <v>-415135.88</v>
      </c>
    </row>
    <row r="19" spans="1:3" ht="15">
      <c r="A19" s="15" t="s">
        <v>24</v>
      </c>
      <c r="B19" s="16">
        <f>SUM(B14:B18)</f>
        <v>-2686603.76</v>
      </c>
      <c r="C19" s="31"/>
    </row>
    <row r="20" ht="15.75">
      <c r="A20" s="14" t="s">
        <v>25</v>
      </c>
    </row>
    <row r="21" spans="1:2" ht="15">
      <c r="A21" t="s">
        <v>26</v>
      </c>
      <c r="B21" s="12">
        <v>-589632</v>
      </c>
    </row>
    <row r="22" spans="1:3" ht="15">
      <c r="A22" s="15" t="s">
        <v>27</v>
      </c>
      <c r="B22" s="16">
        <f>+B21</f>
        <v>-589632</v>
      </c>
      <c r="C22" s="31"/>
    </row>
    <row r="23" ht="15.75">
      <c r="A23" s="14" t="s">
        <v>28</v>
      </c>
    </row>
    <row r="24" spans="1:3" ht="15.75" thickBot="1">
      <c r="A24" s="17" t="s">
        <v>29</v>
      </c>
      <c r="B24" s="18">
        <v>-3520235</v>
      </c>
      <c r="C24" s="31"/>
    </row>
    <row r="25" spans="1:2" ht="15">
      <c r="A25" t="s">
        <v>30</v>
      </c>
      <c r="B25" s="12">
        <f>+B5+B6+B12+B19+B22+B24</f>
        <v>1017785.9900000002</v>
      </c>
    </row>
    <row r="27" ht="15.75">
      <c r="A27" s="14" t="s">
        <v>107</v>
      </c>
    </row>
    <row r="28" ht="15">
      <c r="A28" t="s">
        <v>32</v>
      </c>
    </row>
    <row r="29" spans="1:2" ht="15">
      <c r="A29" t="s">
        <v>33</v>
      </c>
      <c r="B29" s="12">
        <v>1688</v>
      </c>
    </row>
    <row r="30" ht="15">
      <c r="A30" t="s">
        <v>108</v>
      </c>
    </row>
    <row r="31" spans="1:2" ht="15">
      <c r="A31" t="s">
        <v>33</v>
      </c>
      <c r="B31" s="12">
        <v>74653</v>
      </c>
    </row>
    <row r="32" ht="15">
      <c r="A32" t="s">
        <v>35</v>
      </c>
    </row>
    <row r="33" spans="1:2" ht="15">
      <c r="A33" t="s">
        <v>36</v>
      </c>
      <c r="B33" s="12">
        <v>-471188.15</v>
      </c>
    </row>
    <row r="34" spans="1:3" ht="15">
      <c r="A34" s="15" t="s">
        <v>37</v>
      </c>
      <c r="B34" s="16">
        <f>SUM(B29:B33)</f>
        <v>-394847.15</v>
      </c>
      <c r="C34" s="31"/>
    </row>
    <row r="35" spans="1:2" ht="15">
      <c r="A35" t="s">
        <v>38</v>
      </c>
      <c r="B35" s="12">
        <f>+B25+B34</f>
        <v>622938.8400000002</v>
      </c>
    </row>
    <row r="36" ht="15">
      <c r="A36" t="s">
        <v>39</v>
      </c>
    </row>
    <row r="37" ht="15.75">
      <c r="A37" s="14" t="s">
        <v>40</v>
      </c>
    </row>
    <row r="38" ht="15">
      <c r="A38" t="s">
        <v>41</v>
      </c>
    </row>
    <row r="39" spans="1:3" ht="15">
      <c r="A39" s="15" t="s">
        <v>42</v>
      </c>
      <c r="B39" s="16"/>
      <c r="C39" s="31"/>
    </row>
    <row r="40" spans="1:2" ht="15">
      <c r="A40" t="s">
        <v>43</v>
      </c>
      <c r="B40" s="12">
        <f>B35</f>
        <v>622938.8400000002</v>
      </c>
    </row>
    <row r="41" ht="15">
      <c r="A41" t="s">
        <v>44</v>
      </c>
    </row>
    <row r="42" ht="15.75">
      <c r="A42" s="14" t="s">
        <v>45</v>
      </c>
    </row>
    <row r="43" ht="15">
      <c r="A43" t="s">
        <v>46</v>
      </c>
    </row>
    <row r="44" ht="15">
      <c r="A44" t="s">
        <v>47</v>
      </c>
    </row>
    <row r="45" spans="1:3" ht="15.75" thickBot="1">
      <c r="A45" s="17" t="s">
        <v>48</v>
      </c>
      <c r="B45" s="18">
        <f>-B40*0.26</f>
        <v>-161964.09840000005</v>
      </c>
      <c r="C45" s="31"/>
    </row>
    <row r="46" spans="1:2" ht="15">
      <c r="A46" t="s">
        <v>49</v>
      </c>
      <c r="B46" s="12">
        <f>SUM(B40:B45)</f>
        <v>460974.7416000002</v>
      </c>
    </row>
    <row r="56" ht="15">
      <c r="A56" s="9" t="s">
        <v>51</v>
      </c>
    </row>
    <row r="57" ht="15">
      <c r="A57" s="8" t="s">
        <v>52</v>
      </c>
    </row>
    <row r="58" ht="15">
      <c r="A58" s="8" t="s">
        <v>53</v>
      </c>
    </row>
    <row r="59" spans="1:2" ht="15">
      <c r="A59" t="s">
        <v>121</v>
      </c>
      <c r="B59" s="12">
        <v>245666</v>
      </c>
    </row>
    <row r="60" spans="1:2" ht="15">
      <c r="A60" t="s">
        <v>62</v>
      </c>
      <c r="B60" s="12">
        <v>20000</v>
      </c>
    </row>
    <row r="61" spans="1:3" ht="15">
      <c r="A61" s="15" t="s">
        <v>63</v>
      </c>
      <c r="B61" s="16">
        <f>SUM(B59:B60)</f>
        <v>265666</v>
      </c>
      <c r="C61" s="31"/>
    </row>
    <row r="62" ht="15">
      <c r="A62" s="8" t="s">
        <v>54</v>
      </c>
    </row>
    <row r="63" spans="1:2" ht="15">
      <c r="A63" t="s">
        <v>64</v>
      </c>
      <c r="B63" s="12">
        <v>1789665</v>
      </c>
    </row>
    <row r="64" spans="1:2" ht="15">
      <c r="A64" t="s">
        <v>65</v>
      </c>
      <c r="B64" s="12">
        <f>1140653+204862</f>
        <v>1345515</v>
      </c>
    </row>
    <row r="65" spans="1:2" ht="15">
      <c r="A65" t="s">
        <v>66</v>
      </c>
      <c r="B65" s="12">
        <v>1988566</v>
      </c>
    </row>
    <row r="66" spans="1:2" ht="15">
      <c r="A66" t="s">
        <v>67</v>
      </c>
      <c r="B66" s="12">
        <v>765336</v>
      </c>
    </row>
    <row r="67" spans="1:3" ht="15">
      <c r="A67" s="15" t="s">
        <v>68</v>
      </c>
      <c r="B67" s="16">
        <f>SUM(B63:B66)</f>
        <v>5889082</v>
      </c>
      <c r="C67" s="31"/>
    </row>
    <row r="68" ht="15">
      <c r="A68" s="8" t="s">
        <v>55</v>
      </c>
    </row>
    <row r="69" spans="1:2" ht="15">
      <c r="A69" t="s">
        <v>69</v>
      </c>
      <c r="B69" s="12">
        <v>189336</v>
      </c>
    </row>
    <row r="70" spans="1:3" ht="15">
      <c r="A70" s="15" t="s">
        <v>70</v>
      </c>
      <c r="B70" s="16">
        <f>+B69</f>
        <v>189336</v>
      </c>
      <c r="C70" s="31"/>
    </row>
    <row r="72" spans="1:3" ht="18.75">
      <c r="A72" s="19" t="s">
        <v>71</v>
      </c>
      <c r="B72" s="20">
        <f>B61+B67+B70</f>
        <v>6344084</v>
      </c>
      <c r="C72" s="32"/>
    </row>
    <row r="74" ht="15">
      <c r="A74" s="8" t="s">
        <v>56</v>
      </c>
    </row>
    <row r="75" ht="15">
      <c r="A75" s="8" t="s">
        <v>57</v>
      </c>
    </row>
    <row r="76" spans="1:2" ht="15">
      <c r="A76" t="s">
        <v>72</v>
      </c>
      <c r="B76" s="12">
        <v>89665</v>
      </c>
    </row>
    <row r="77" spans="1:3" ht="15">
      <c r="A77" s="15" t="s">
        <v>73</v>
      </c>
      <c r="B77" s="16">
        <f>+B76</f>
        <v>89665</v>
      </c>
      <c r="C77" s="31"/>
    </row>
    <row r="78" ht="15">
      <c r="A78" s="8" t="s">
        <v>58</v>
      </c>
    </row>
    <row r="79" ht="15">
      <c r="A79" t="s">
        <v>59</v>
      </c>
    </row>
    <row r="80" spans="1:2" ht="15">
      <c r="A80" t="s">
        <v>77</v>
      </c>
      <c r="B80" s="12">
        <v>28996</v>
      </c>
    </row>
    <row r="81" ht="15">
      <c r="A81" t="s">
        <v>78</v>
      </c>
    </row>
    <row r="82" spans="1:2" ht="15">
      <c r="A82" t="s">
        <v>79</v>
      </c>
      <c r="B82" s="12">
        <v>120336</v>
      </c>
    </row>
    <row r="83" spans="1:2" ht="15">
      <c r="A83" t="s">
        <v>80</v>
      </c>
      <c r="B83" s="12">
        <v>45998</v>
      </c>
    </row>
    <row r="84" spans="1:3" ht="15">
      <c r="A84" s="15" t="s">
        <v>74</v>
      </c>
      <c r="B84" s="16">
        <f>SUM(B80:B83)</f>
        <v>195330</v>
      </c>
      <c r="C84" s="31"/>
    </row>
    <row r="85" ht="15">
      <c r="A85" s="8" t="s">
        <v>60</v>
      </c>
    </row>
    <row r="86" spans="1:2" ht="15">
      <c r="A86" t="s">
        <v>75</v>
      </c>
      <c r="B86" s="12">
        <v>658022</v>
      </c>
    </row>
    <row r="88" spans="1:3" ht="18.75">
      <c r="A88" s="19" t="s">
        <v>76</v>
      </c>
      <c r="B88" s="20">
        <f>+B77+B84+B86</f>
        <v>943017</v>
      </c>
      <c r="C88" s="32"/>
    </row>
    <row r="90" spans="1:3" ht="18.75">
      <c r="A90" s="23" t="s">
        <v>81</v>
      </c>
      <c r="B90" s="24">
        <f>+B88+B72</f>
        <v>7287101</v>
      </c>
      <c r="C90" s="33"/>
    </row>
    <row r="107" ht="15">
      <c r="A107" s="9" t="s">
        <v>82</v>
      </c>
    </row>
    <row r="108" ht="15">
      <c r="A108" s="25" t="s">
        <v>83</v>
      </c>
    </row>
    <row r="109" spans="1:2" ht="15">
      <c r="A109" t="s">
        <v>84</v>
      </c>
      <c r="B109" s="12">
        <v>220000</v>
      </c>
    </row>
    <row r="110" spans="1:2" ht="15">
      <c r="A110" t="s">
        <v>85</v>
      </c>
      <c r="B110" s="12">
        <v>856332</v>
      </c>
    </row>
    <row r="111" spans="1:2" ht="15">
      <c r="A111" t="s">
        <v>86</v>
      </c>
      <c r="B111" s="12">
        <f>+B46</f>
        <v>460974.7416000002</v>
      </c>
    </row>
    <row r="112" spans="1:3" ht="15">
      <c r="A112" s="21" t="s">
        <v>87</v>
      </c>
      <c r="B112" s="22">
        <f>SUM(B109:B111)</f>
        <v>1537306.7416000003</v>
      </c>
      <c r="C112" s="31"/>
    </row>
    <row r="113" ht="15">
      <c r="A113" t="s">
        <v>88</v>
      </c>
    </row>
    <row r="114" ht="15">
      <c r="A114" t="s">
        <v>89</v>
      </c>
    </row>
    <row r="115" ht="15">
      <c r="A115" t="s">
        <v>90</v>
      </c>
    </row>
    <row r="116" ht="15">
      <c r="A116" s="25" t="s">
        <v>91</v>
      </c>
    </row>
    <row r="117" ht="15">
      <c r="A117" s="8" t="s">
        <v>92</v>
      </c>
    </row>
    <row r="118" spans="1:2" ht="15">
      <c r="A118" t="s">
        <v>93</v>
      </c>
      <c r="B118" s="12">
        <v>4012566</v>
      </c>
    </row>
    <row r="119" spans="1:2" ht="15">
      <c r="A119" t="s">
        <v>94</v>
      </c>
      <c r="B119" s="12">
        <v>500000</v>
      </c>
    </row>
    <row r="120" spans="1:3" ht="15">
      <c r="A120" s="15" t="s">
        <v>95</v>
      </c>
      <c r="B120" s="16">
        <f>SUM(B118:B119)</f>
        <v>4512566</v>
      </c>
      <c r="C120" s="31"/>
    </row>
    <row r="121" ht="15">
      <c r="A121" s="8" t="s">
        <v>96</v>
      </c>
    </row>
    <row r="122" spans="1:2" ht="15">
      <c r="A122" t="s">
        <v>93</v>
      </c>
      <c r="B122" s="12">
        <f>782000</f>
        <v>782000</v>
      </c>
    </row>
    <row r="123" spans="1:2" ht="15">
      <c r="A123" t="s">
        <v>97</v>
      </c>
      <c r="B123" s="12">
        <f>152663-45660</f>
        <v>107003</v>
      </c>
    </row>
    <row r="124" spans="1:2" ht="15">
      <c r="A124" t="s">
        <v>98</v>
      </c>
      <c r="B124" s="12">
        <v>35669</v>
      </c>
    </row>
    <row r="125" spans="1:2" ht="15">
      <c r="A125" t="s">
        <v>99</v>
      </c>
      <c r="B125" s="12">
        <v>312556</v>
      </c>
    </row>
    <row r="126" spans="1:3" ht="15">
      <c r="A126" s="15" t="s">
        <v>100</v>
      </c>
      <c r="B126" s="16">
        <f>SUM(B122:B125)</f>
        <v>1237228</v>
      </c>
      <c r="C126" s="31"/>
    </row>
    <row r="128" spans="1:3" ht="15">
      <c r="A128" s="21" t="s">
        <v>101</v>
      </c>
      <c r="B128" s="22">
        <f>+B120+B126</f>
        <v>5749794</v>
      </c>
      <c r="C128" s="31"/>
    </row>
    <row r="130" spans="1:3" ht="18.75">
      <c r="A130" s="23" t="s">
        <v>102</v>
      </c>
      <c r="B130" s="24">
        <f>+B112+B128</f>
        <v>7287100.7416</v>
      </c>
      <c r="C130" s="33"/>
    </row>
  </sheetData>
  <sheetProtection/>
  <dataValidations count="32">
    <dataValidation allowBlank="1" showInputMessage="1" showErrorMessage="1" prompt="Siirtovelat liittyvät maksuperusteiden kirjanpidon muuttamiseen suoriteperusteiseksi (vrt. siirtosaamiset). Niitä ovat esimerkiksi maksamatta oleva täydennysvero, maksamatta olevat lomapalkat ja korot. Ne perustuvat yrityksen omaan arvioon." sqref="A125"/>
    <dataValidation allowBlank="1" showInputMessage="1" showErrorMessage="1" prompt="Muut velat sisältävät mm. arvonlisäverovelan, ennakonpidätysvelan ja muilta yrityksiltä saatuja lainoja.&#10;" sqref="A124"/>
    <dataValidation allowBlank="1" showInputMessage="1" showErrorMessage="1" prompt="Ostovelat sisältävät myös muihin kuin ostoihin liittyvät laskut." sqref="A123"/>
    <dataValidation allowBlank="1" showInputMessage="1" showErrorMessage="1" prompt="Esim. yrittäjien sijoittamaa oman pääoman luonteista lainaa, jolla voidaan täydentää oman pääoman puutetta. Ei voi maksaa takaisin, jos omaa pääomaa ei ole riittävästi." sqref="A119"/>
    <dataValidation allowBlank="1" showInputMessage="1" showErrorMessage="1" prompt="Osakeyhtiön sidottua omaa pääomaa ovat osakepääoma, arvonkorotusrahasto, käyvän arvon rahasto ja uudelleenarvostusrahasto.&#10;" sqref="A109"/>
    <dataValidation allowBlank="1" showInputMessage="1" showErrorMessage="1" prompt="Käteiskassa ja pankkitilillä olevat varat" sqref="A86"/>
    <dataValidation allowBlank="1" showInputMessage="1" showErrorMessage="1" prompt="Siirtosaamiset syntyvät maksuperusteisesti kirjattujen tuotto- ja kuluerien muuttamisesta suoriteperusteiseksi (esim. tilikaudelle kuuluva vuokratulo, josta maksu saadaan vasta seuraavalla tilikaudella)" sqref="A83"/>
    <dataValidation allowBlank="1" showInputMessage="1" showErrorMessage="1" prompt="Muut saamiset voivat sisältää esimerkiksi alv-saamisen, työntekijöille maksettuja matkaennakkoja, vuokran vakuudeksi annetun talletuksen.&#10;" sqref="A82"/>
    <dataValidation allowBlank="1" showInputMessage="1" showErrorMessage="1" prompt="Jaetaan taseessa lyhyt- ja pitkäaikaisiin (raja 12 kk).&#10;" sqref="A78"/>
    <dataValidation allowBlank="1" showInputMessage="1" showErrorMessage="1" prompt="Sellaisenaan tai jalostettuna myytäviksi tarkoitettuja hyödykkeitä.&#10;Voivat olla raaka-aineita, puolivalmisteita, valmisteita, tavaroita, suunnittelutoimiston keskeneräisiä töitä, arvopaperikauppiaalla arvopapereita.&#10;" sqref="A75"/>
    <dataValidation allowBlank="1" showInputMessage="1" showErrorMessage="1" prompt="Arvopapereita ja saamisia, joiden tarkoitus on tuottaa tuloa useana tilikautena.&#10;Muihin osakkeisiin ja osuuksiin voi sisältyä sekä liiketoimintaa palvelevia (toimitiloihin oikeuttavia) tai puhtaasti sijoitusluontoisia osakkeita." sqref="A68"/>
    <dataValidation allowBlank="1" showInputMessage="1" showErrorMessage="1" prompt="Muita aineellisia hyödykkeitä ovat esimerkiksi soran ja savenottopaikat, turve-esiintymät, sillat, padot, altaat tms." sqref="A66"/>
    <dataValidation allowBlank="1" showInputMessage="1" showErrorMessage="1" prompt="Esimerkiksi vuokrahuoneiston peruskorjausmenoja, markkinointikampanja yms.    &#10;" sqref="A60"/>
    <dataValidation allowBlank="1" showInputMessage="1" showErrorMessage="1" prompt="Kehittämismenot ovat uusien myyntikelpoisten tuotteiden, tuotantomenetelmien tms. Voidaan kirjata taseeseen tai suoraan kuluksi tuloslaskelmaan. &#10;Patentit, tekijänoikeudet, Liikearvo eli ostetun yrityksen kauppahinnan ja kirjanpitoarvon erotus. " sqref="A59"/>
    <dataValidation allowBlank="1" showInputMessage="1" showErrorMessage="1" prompt="Oikaistaan ainekäyttö liikevaihtoa vastaavalle tasolle. Tilikauden aikana voitu myydä jo aikasemmin ostettuja tuotteita tai materiaaleja (taseessa näkyy varastotilanne)." sqref="A10"/>
    <dataValidation allowBlank="1" showInputMessage="1" showErrorMessage="1" prompt="Lopullien voitto/tappio." sqref="A46"/>
    <dataValidation allowBlank="1" showInputMessage="1" showErrorMessage="1" prompt="Poistoero syntyy, kun verotuksessa on mahdollista vähentää poistona suurempi määrä kuin yrityksen suunnitelman mukaiset poistot ovat. " sqref="A43"/>
    <dataValidation allowBlank="1" showInputMessage="1" showErrorMessage="1" prompt="Tavanomaisesta poikkeavia, kertaluonteisia ja olennaisia eriä&#10;Esimerkiksi kokonaisesta liiketoiminnasta luopumisen yhteydessä syntyvät pysyvien vastaavien myyntivoitot ja –tappiot. Korserniavustus.&#10;" sqref="A37"/>
    <dataValidation allowBlank="1" showInputMessage="1" showErrorMessage="1" prompt="Rahoituskulut mm. korko-, nosto- ja liikkeeseenlaskukuluja" sqref="A32"/>
    <dataValidation allowBlank="1" showInputMessage="1" showErrorMessage="1" prompt="Rahoitustuotot mm. osinkotuottoja, joukkoja velkakirjojen korkotuottoja ja myyntivoittoja, muita korkotuottoja ja rahoituseristä johtuvia kurssivoittoja.&#10;" sqref="A30"/>
    <dataValidation allowBlank="1" showInputMessage="1" showErrorMessage="1" prompt="Tavanomaisesta poikkeavia, kertaluonteisia ja olennaisia eriä&#10;Esimerkiksi kokonaisesta liiketoiminnasta luopumisen yhteydessä syntyvät pysyvien vastaavien myyntivoitot ja –tappiot&#10;" sqref="A28"/>
    <dataValidation allowBlank="1" showInputMessage="1" showErrorMessage="1" prompt="Kertoo toiminan tuloksen. Liikevaihdosta vähennetty liiketoimintaa suoraan liittyvät kustannukset." sqref="A25"/>
    <dataValidation allowBlank="1" showInputMessage="1" showErrorMessage="1" prompt="Sisältää nimensä mukaisesti ne kulut, jotka eivät sisälly muihin kulueriin&#10;Vuokrat, markkinoinnin kulut, luottotappiot, myyntiprovisiot, kirjanpitokulut, tietohallintokulut, työterveydenhoito, henkilökunnan koulutus- ja virkistyskulut, matkakulut&#10;&#10;" sqref="A24"/>
    <dataValidation allowBlank="1" showInputMessage="1" showErrorMessage="1" prompt="Arvonalentumiset pysyvien vastaavien hyödykkeistä tai vaihtuvien vastaavien vaihto-omaisuudesta voi johtua tulipalosta, esivahingosta tms. vahingosta" sqref="A22"/>
    <dataValidation allowBlank="1" showInputMessage="1" showErrorMessage="1" prompt="Suunnitelman mukaiset poistot perustuvat pitkävaikutteisen kuluvan käyttöomaisuuden arvioituun taloudelliseen käyttöikään eli aikaan, jona ko. omaisuuden arvioidaan aikaansaavan tuloja&#10;" sqref="A21"/>
    <dataValidation allowBlank="1" showInputMessage="1" showErrorMessage="1" prompt="Muut henkilösivukulut sisältävät palkkojen perusteella määräytyvät lakisääteiset henkilösivukulut (sosiaaliturvamaksu, ryhmähenkivakuutus, lakisääteinen tapaturmavakuutus, työttömyysvakuutus)" sqref="A17"/>
    <dataValidation allowBlank="1" showInputMessage="1" showErrorMessage="1" prompt="Eläkekuluihin sisältyvät kaikki lakisääteiset ja vapaaehtoiset eläkekulut.&#10;" sqref="A16"/>
    <dataValidation allowBlank="1" showInputMessage="1" showErrorMessage="1" prompt="Palkat ja palkkiot sisältävät ennakonpidätyksenalaiset rahapalkat (ei luontoisetuja) suoriteperusteisena ts. tilikauden aikana ansaitut palkat.&#10;" sqref="A14"/>
    <dataValidation allowBlank="1" showInputMessage="1" showErrorMessage="1" prompt="Tilikauden aikaiset aine-, tarvike- ja tavaraostot riippumatta siitä onko ne myyty vai vielä varastossa.Ostot muutetaan liikevaihtoa vastaaviksi varaston muutoksella Ulkopuolisten palveluiden ostot." sqref="A7"/>
    <dataValidation allowBlank="1" showErrorMessage="1" sqref="A8"/>
    <dataValidation allowBlank="1" showInputMessage="1" showErrorMessage="1" prompt="Yrityksen varsinaisesta (liikeidean mukaisesta) liiketoiminnasta saadut myyntituotot ilman arvonlisäveroa ja annetuilla alennuksilla ja hyvityksillä vähennettynä&#10;" sqref="A5"/>
    <dataValidation allowBlank="1" showInputMessage="1" showErrorMessage="1" prompt="Ansaittu muusta kuin varsinaisien suoritteiden myynnistä&#10;Tavallisimpia vuokratuotot, pysyvien vastaavien myyntivoitot, saadut avustukset&#10;Voivat sisältää kertaluonteisia eriä jotka vaikeuttavat tilikausien välistä vertailtavuutta" sqref="A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&amp;L&amp;P&amp;C&amp;Z/&amp;F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showGridLines="0" tabSelected="1" zoomScale="115" zoomScaleNormal="115" zoomScalePageLayoutView="0" workbookViewId="0" topLeftCell="A1">
      <selection activeCell="D25" sqref="D25"/>
    </sheetView>
  </sheetViews>
  <sheetFormatPr defaultColWidth="9.140625" defaultRowHeight="15"/>
  <cols>
    <col min="1" max="1" width="44.421875" style="0" customWidth="1"/>
    <col min="2" max="2" width="15.140625" style="12" customWidth="1"/>
    <col min="3" max="3" width="2.7109375" style="12" customWidth="1"/>
    <col min="4" max="4" width="48.57421875" style="27" customWidth="1"/>
    <col min="5" max="5" width="6.8515625" style="0" customWidth="1"/>
    <col min="6" max="6" width="19.421875" style="0" customWidth="1"/>
    <col min="7" max="7" width="14.00390625" style="0" customWidth="1"/>
    <col min="8" max="8" width="11.421875" style="0" bestFit="1" customWidth="1"/>
  </cols>
  <sheetData>
    <row r="1" ht="21">
      <c r="A1" s="26" t="s">
        <v>103</v>
      </c>
    </row>
    <row r="2" ht="16.5">
      <c r="D2" s="38" t="s">
        <v>105</v>
      </c>
    </row>
    <row r="3" spans="1:6" ht="16.5">
      <c r="A3" s="9" t="s">
        <v>156</v>
      </c>
      <c r="D3" s="39" t="s">
        <v>106</v>
      </c>
      <c r="F3" t="s">
        <v>104</v>
      </c>
    </row>
    <row r="5" spans="1:4" ht="16.5">
      <c r="A5" t="s">
        <v>11</v>
      </c>
      <c r="B5" s="12">
        <v>8656112</v>
      </c>
      <c r="D5" s="34" t="s">
        <v>110</v>
      </c>
    </row>
    <row r="6" spans="1:6" ht="16.5">
      <c r="A6" t="s">
        <v>12</v>
      </c>
      <c r="B6" s="12">
        <v>91196.75</v>
      </c>
      <c r="D6" s="34" t="s">
        <v>109</v>
      </c>
      <c r="F6" s="3" t="s">
        <v>3</v>
      </c>
    </row>
    <row r="7" spans="1:9" ht="16.5">
      <c r="A7" s="14" t="s">
        <v>13</v>
      </c>
      <c r="D7" s="35"/>
      <c r="F7" t="s">
        <v>0</v>
      </c>
      <c r="G7" s="12">
        <f>+B5</f>
        <v>8656112</v>
      </c>
      <c r="H7">
        <v>100</v>
      </c>
      <c r="I7" t="s">
        <v>2</v>
      </c>
    </row>
    <row r="8" spans="1:9" ht="16.5">
      <c r="A8" t="s">
        <v>14</v>
      </c>
      <c r="D8" s="36"/>
      <c r="F8" t="s">
        <v>1</v>
      </c>
      <c r="G8" s="12">
        <f>+B25</f>
        <v>1017785.9900000002</v>
      </c>
      <c r="H8" s="2">
        <f>+G8*H7/G7</f>
        <v>11.758003939875088</v>
      </c>
      <c r="I8" t="s">
        <v>2</v>
      </c>
    </row>
    <row r="9" spans="1:9" ht="16.5">
      <c r="A9" t="s">
        <v>15</v>
      </c>
      <c r="B9" s="12">
        <v>-902889</v>
      </c>
      <c r="D9" s="34" t="s">
        <v>111</v>
      </c>
      <c r="F9" t="s">
        <v>10</v>
      </c>
      <c r="G9" s="12">
        <f>+B46</f>
        <v>460974.7416000002</v>
      </c>
      <c r="H9" s="2">
        <f>+G9*H7/G7</f>
        <v>5.3254248743546775</v>
      </c>
      <c r="I9" t="s">
        <v>2</v>
      </c>
    </row>
    <row r="10" spans="1:4" ht="16.5">
      <c r="A10" t="s">
        <v>50</v>
      </c>
      <c r="B10" s="12">
        <v>-6500</v>
      </c>
      <c r="D10" s="34" t="s">
        <v>112</v>
      </c>
    </row>
    <row r="11" spans="1:6" ht="16.5">
      <c r="A11" t="s">
        <v>16</v>
      </c>
      <c r="B11" s="12">
        <v>-23663</v>
      </c>
      <c r="D11" s="35"/>
      <c r="F11" t="s">
        <v>146</v>
      </c>
    </row>
    <row r="12" spans="1:6" ht="16.5">
      <c r="A12" s="15" t="s">
        <v>17</v>
      </c>
      <c r="B12" s="16">
        <f>SUM(B9:B11)</f>
        <v>-933052</v>
      </c>
      <c r="C12" s="31"/>
      <c r="D12" s="35"/>
      <c r="F12" t="s">
        <v>147</v>
      </c>
    </row>
    <row r="13" spans="1:6" ht="16.5">
      <c r="A13" s="13" t="s">
        <v>18</v>
      </c>
      <c r="D13" s="35"/>
      <c r="F13" t="s">
        <v>148</v>
      </c>
    </row>
    <row r="14" spans="1:6" ht="16.5">
      <c r="A14" t="s">
        <v>19</v>
      </c>
      <c r="B14" s="12">
        <v>-1856332</v>
      </c>
      <c r="D14" s="34" t="s">
        <v>113</v>
      </c>
      <c r="F14" t="s">
        <v>149</v>
      </c>
    </row>
    <row r="15" spans="1:4" ht="16.5">
      <c r="A15" s="8" t="s">
        <v>20</v>
      </c>
      <c r="D15" s="35"/>
    </row>
    <row r="16" spans="1:4" ht="16.5">
      <c r="A16" t="s">
        <v>21</v>
      </c>
      <c r="B16" s="12">
        <v>-294236.02</v>
      </c>
      <c r="D16" s="34" t="s">
        <v>114</v>
      </c>
    </row>
    <row r="17" spans="1:9" ht="16.5">
      <c r="A17" t="s">
        <v>22</v>
      </c>
      <c r="B17" s="12">
        <v>-120899.86</v>
      </c>
      <c r="D17" s="37" t="s">
        <v>115</v>
      </c>
      <c r="F17" s="8" t="s">
        <v>4</v>
      </c>
      <c r="G17" s="5"/>
      <c r="H17" s="5"/>
      <c r="I17" s="4"/>
    </row>
    <row r="18" spans="1:9" ht="16.5">
      <c r="A18" t="s">
        <v>23</v>
      </c>
      <c r="B18" s="12">
        <v>-415135.88</v>
      </c>
      <c r="D18" s="35"/>
      <c r="F18" s="5" t="s">
        <v>5</v>
      </c>
      <c r="G18" s="40">
        <f>+B112</f>
        <v>1537306.7416000003</v>
      </c>
      <c r="H18" s="43">
        <f>+G18*100/G20</f>
        <v>21.096274034252747</v>
      </c>
      <c r="I18" s="5" t="s">
        <v>2</v>
      </c>
    </row>
    <row r="19" spans="1:9" ht="16.5">
      <c r="A19" s="15" t="s">
        <v>24</v>
      </c>
      <c r="B19" s="16">
        <f>SUM(B14:B18)</f>
        <v>-2686603.76</v>
      </c>
      <c r="C19" s="31"/>
      <c r="D19" s="35"/>
      <c r="F19" s="41" t="s">
        <v>6</v>
      </c>
      <c r="G19" s="42">
        <f>+B128</f>
        <v>5749794</v>
      </c>
      <c r="H19" s="44">
        <f>+G19*100/G20</f>
        <v>78.90372596574726</v>
      </c>
      <c r="I19" s="5" t="s">
        <v>2</v>
      </c>
    </row>
    <row r="20" spans="1:9" ht="16.5">
      <c r="A20" s="14" t="s">
        <v>25</v>
      </c>
      <c r="D20" s="35"/>
      <c r="F20" s="5" t="s">
        <v>150</v>
      </c>
      <c r="G20" s="40">
        <f>SUM(G18:G19)</f>
        <v>7287100.7416</v>
      </c>
      <c r="H20" s="5">
        <v>100</v>
      </c>
      <c r="I20" s="5" t="s">
        <v>2</v>
      </c>
    </row>
    <row r="21" spans="1:9" ht="16.5">
      <c r="A21" t="s">
        <v>26</v>
      </c>
      <c r="B21" s="12">
        <v>-589632</v>
      </c>
      <c r="D21" s="34" t="s">
        <v>116</v>
      </c>
      <c r="F21" s="5"/>
      <c r="G21" s="6"/>
      <c r="H21" s="5"/>
      <c r="I21" s="4"/>
    </row>
    <row r="22" spans="1:9" ht="16.5">
      <c r="A22" s="15" t="s">
        <v>27</v>
      </c>
      <c r="B22" s="16">
        <f>+B21</f>
        <v>-589632</v>
      </c>
      <c r="C22" s="31"/>
      <c r="D22" s="35"/>
      <c r="F22" s="5" t="s">
        <v>151</v>
      </c>
      <c r="G22" s="6"/>
      <c r="H22" s="5"/>
      <c r="I22" s="4"/>
    </row>
    <row r="23" spans="1:6" ht="16.5">
      <c r="A23" s="14" t="s">
        <v>28</v>
      </c>
      <c r="D23" s="35"/>
      <c r="F23" s="5" t="s">
        <v>188</v>
      </c>
    </row>
    <row r="24" spans="1:6" ht="17.25" thickBot="1">
      <c r="A24" s="17" t="s">
        <v>29</v>
      </c>
      <c r="B24" s="18">
        <v>-3520235</v>
      </c>
      <c r="C24" s="31"/>
      <c r="D24" s="34" t="s">
        <v>117</v>
      </c>
      <c r="F24" s="5" t="s">
        <v>152</v>
      </c>
    </row>
    <row r="25" spans="1:4" ht="16.5">
      <c r="A25" t="s">
        <v>30</v>
      </c>
      <c r="B25" s="12">
        <f>+B5+B6+B12+B19+B22+B24</f>
        <v>1017785.9900000002</v>
      </c>
      <c r="D25" s="90"/>
    </row>
    <row r="26" ht="16.5">
      <c r="D26" s="35"/>
    </row>
    <row r="27" spans="1:9" ht="16.5">
      <c r="A27" s="14" t="s">
        <v>107</v>
      </c>
      <c r="D27" s="35"/>
      <c r="F27" s="8" t="s">
        <v>7</v>
      </c>
      <c r="G27" s="6"/>
      <c r="H27" s="5"/>
      <c r="I27" s="4"/>
    </row>
    <row r="28" spans="1:10" ht="16.5">
      <c r="A28" t="s">
        <v>32</v>
      </c>
      <c r="D28" s="35"/>
      <c r="F28" s="5" t="s">
        <v>8</v>
      </c>
      <c r="G28" s="40">
        <f>+B80+B86</f>
        <v>687018</v>
      </c>
      <c r="H28" s="43">
        <f>+G28*100/G30</f>
        <v>35.70323129163319</v>
      </c>
      <c r="I28" s="5" t="s">
        <v>2</v>
      </c>
      <c r="J28">
        <f>+G28/G29</f>
        <v>0.5552881118112426</v>
      </c>
    </row>
    <row r="29" spans="1:9" ht="16.5">
      <c r="A29" t="s">
        <v>33</v>
      </c>
      <c r="B29" s="12">
        <v>1688</v>
      </c>
      <c r="D29" s="34" t="s">
        <v>118</v>
      </c>
      <c r="F29" s="5" t="s">
        <v>9</v>
      </c>
      <c r="G29" s="42">
        <f>+B126</f>
        <v>1237228</v>
      </c>
      <c r="H29" s="44">
        <f>+G29*100/G30</f>
        <v>64.29676870836681</v>
      </c>
      <c r="I29" s="5" t="s">
        <v>2</v>
      </c>
    </row>
    <row r="30" spans="1:9" ht="16.5">
      <c r="A30" t="s">
        <v>108</v>
      </c>
      <c r="D30" s="35"/>
      <c r="F30" s="5"/>
      <c r="G30" s="40">
        <f>SUM(G28:G29)</f>
        <v>1924246</v>
      </c>
      <c r="H30" s="5">
        <v>100</v>
      </c>
      <c r="I30" s="5" t="s">
        <v>2</v>
      </c>
    </row>
    <row r="31" spans="1:4" ht="16.5">
      <c r="A31" t="s">
        <v>33</v>
      </c>
      <c r="B31" s="12">
        <v>74653</v>
      </c>
      <c r="D31" s="34" t="s">
        <v>119</v>
      </c>
    </row>
    <row r="32" spans="1:6" ht="16.5">
      <c r="A32" t="s">
        <v>35</v>
      </c>
      <c r="D32" s="35"/>
      <c r="F32" s="5" t="s">
        <v>153</v>
      </c>
    </row>
    <row r="33" spans="1:6" ht="16.5">
      <c r="A33" t="s">
        <v>36</v>
      </c>
      <c r="B33" s="12">
        <v>-471188.15</v>
      </c>
      <c r="D33" s="34" t="s">
        <v>120</v>
      </c>
      <c r="F33" s="5" t="s">
        <v>154</v>
      </c>
    </row>
    <row r="34" spans="1:6" ht="16.5">
      <c r="A34" s="15" t="s">
        <v>37</v>
      </c>
      <c r="B34" s="16">
        <f>SUM(B29:B33)</f>
        <v>-394847.15</v>
      </c>
      <c r="C34" s="31"/>
      <c r="D34" s="35"/>
      <c r="F34" s="5" t="s">
        <v>155</v>
      </c>
    </row>
    <row r="35" spans="1:4" ht="16.5">
      <c r="A35" t="s">
        <v>38</v>
      </c>
      <c r="B35" s="12">
        <f>+B25+B34</f>
        <v>622938.8400000002</v>
      </c>
      <c r="D35" s="35"/>
    </row>
    <row r="36" spans="1:4" ht="16.5">
      <c r="A36" t="s">
        <v>39</v>
      </c>
      <c r="D36" s="35"/>
    </row>
    <row r="37" spans="1:4" ht="16.5">
      <c r="A37" s="14" t="s">
        <v>40</v>
      </c>
      <c r="D37" s="35"/>
    </row>
    <row r="38" spans="1:4" ht="16.5">
      <c r="A38" t="s">
        <v>41</v>
      </c>
      <c r="D38" s="35"/>
    </row>
    <row r="39" spans="1:4" ht="16.5">
      <c r="A39" s="15" t="s">
        <v>42</v>
      </c>
      <c r="B39" s="16"/>
      <c r="C39" s="31"/>
      <c r="D39" s="35"/>
    </row>
    <row r="40" spans="1:4" ht="16.5">
      <c r="A40" t="s">
        <v>43</v>
      </c>
      <c r="B40" s="12">
        <f>B35</f>
        <v>622938.8400000002</v>
      </c>
      <c r="D40" s="35"/>
    </row>
    <row r="41" spans="1:4" ht="16.5">
      <c r="A41" t="s">
        <v>44</v>
      </c>
      <c r="D41" s="35"/>
    </row>
    <row r="42" spans="1:4" ht="16.5">
      <c r="A42" s="14" t="s">
        <v>45</v>
      </c>
      <c r="D42" s="35"/>
    </row>
    <row r="43" spans="1:4" ht="16.5">
      <c r="A43" t="s">
        <v>46</v>
      </c>
      <c r="D43" s="35"/>
    </row>
    <row r="44" spans="1:4" ht="16.5">
      <c r="A44" t="s">
        <v>47</v>
      </c>
      <c r="D44" s="35"/>
    </row>
    <row r="45" spans="1:4" ht="17.25" thickBot="1">
      <c r="A45" s="17" t="s">
        <v>48</v>
      </c>
      <c r="B45" s="18">
        <f>-B40*0.26</f>
        <v>-161964.09840000005</v>
      </c>
      <c r="C45" s="31"/>
      <c r="D45" s="35"/>
    </row>
    <row r="46" spans="1:4" ht="16.5">
      <c r="A46" t="s">
        <v>49</v>
      </c>
      <c r="B46" s="12">
        <f>SUM(B40:B45)</f>
        <v>460974.7416000002</v>
      </c>
      <c r="D46" s="35"/>
    </row>
    <row r="47" ht="16.5">
      <c r="D47" s="35"/>
    </row>
    <row r="48" ht="16.5">
      <c r="D48" s="35"/>
    </row>
    <row r="49" ht="16.5">
      <c r="D49" s="35"/>
    </row>
    <row r="50" ht="16.5">
      <c r="D50" s="35"/>
    </row>
    <row r="51" ht="16.5">
      <c r="D51" s="35"/>
    </row>
    <row r="52" ht="16.5">
      <c r="D52" s="35"/>
    </row>
    <row r="53" ht="16.5">
      <c r="D53" s="35"/>
    </row>
    <row r="54" ht="16.5">
      <c r="D54" s="35"/>
    </row>
    <row r="55" ht="16.5">
      <c r="D55" s="35"/>
    </row>
    <row r="56" spans="1:4" ht="16.5">
      <c r="A56" s="9" t="s">
        <v>51</v>
      </c>
      <c r="D56" s="35" t="s">
        <v>134</v>
      </c>
    </row>
    <row r="57" spans="1:4" ht="16.5">
      <c r="A57" s="8" t="s">
        <v>52</v>
      </c>
      <c r="D57" s="35"/>
    </row>
    <row r="58" spans="1:4" ht="16.5">
      <c r="A58" s="8" t="s">
        <v>53</v>
      </c>
      <c r="D58" s="35"/>
    </row>
    <row r="59" spans="1:4" ht="16.5">
      <c r="A59" t="s">
        <v>121</v>
      </c>
      <c r="B59" s="12">
        <v>245666</v>
      </c>
      <c r="D59" s="34" t="s">
        <v>122</v>
      </c>
    </row>
    <row r="60" spans="1:4" ht="16.5">
      <c r="A60" t="s">
        <v>62</v>
      </c>
      <c r="B60" s="12">
        <v>20000</v>
      </c>
      <c r="D60" s="34" t="s">
        <v>123</v>
      </c>
    </row>
    <row r="61" spans="1:4" ht="16.5">
      <c r="A61" s="15" t="s">
        <v>63</v>
      </c>
      <c r="B61" s="16">
        <f>SUM(B59:B60)</f>
        <v>265666</v>
      </c>
      <c r="C61" s="31"/>
      <c r="D61" s="35"/>
    </row>
    <row r="62" spans="1:4" ht="16.5">
      <c r="A62" s="8" t="s">
        <v>54</v>
      </c>
      <c r="D62" s="35"/>
    </row>
    <row r="63" spans="1:4" ht="16.5">
      <c r="A63" t="s">
        <v>64</v>
      </c>
      <c r="B63" s="12">
        <v>1789665</v>
      </c>
      <c r="D63" s="34" t="s">
        <v>124</v>
      </c>
    </row>
    <row r="64" spans="1:4" ht="16.5">
      <c r="A64" t="s">
        <v>65</v>
      </c>
      <c r="B64" s="12">
        <f>1140653+204862</f>
        <v>1345515</v>
      </c>
      <c r="D64" s="34" t="s">
        <v>125</v>
      </c>
    </row>
    <row r="65" spans="1:4" ht="16.5">
      <c r="A65" t="s">
        <v>66</v>
      </c>
      <c r="B65" s="12">
        <v>1988566</v>
      </c>
      <c r="D65" s="34" t="s">
        <v>126</v>
      </c>
    </row>
    <row r="66" spans="1:4" ht="16.5">
      <c r="A66" t="s">
        <v>67</v>
      </c>
      <c r="B66" s="12">
        <v>765336</v>
      </c>
      <c r="D66" s="34" t="s">
        <v>127</v>
      </c>
    </row>
    <row r="67" spans="1:4" ht="16.5">
      <c r="A67" s="15" t="s">
        <v>68</v>
      </c>
      <c r="B67" s="16">
        <f>SUM(B63:B66)</f>
        <v>5889082</v>
      </c>
      <c r="C67" s="31"/>
      <c r="D67" s="35"/>
    </row>
    <row r="68" spans="1:4" ht="16.5">
      <c r="A68" s="8" t="s">
        <v>55</v>
      </c>
      <c r="D68" s="35"/>
    </row>
    <row r="69" spans="1:4" ht="16.5">
      <c r="A69" t="s">
        <v>69</v>
      </c>
      <c r="B69" s="12">
        <v>189336</v>
      </c>
      <c r="D69" s="34" t="s">
        <v>128</v>
      </c>
    </row>
    <row r="70" spans="1:4" ht="16.5">
      <c r="A70" s="15" t="s">
        <v>70</v>
      </c>
      <c r="B70" s="16">
        <f>+B69</f>
        <v>189336</v>
      </c>
      <c r="C70" s="31"/>
      <c r="D70" s="35"/>
    </row>
    <row r="71" ht="16.5">
      <c r="D71" s="35"/>
    </row>
    <row r="72" spans="1:4" ht="18.75">
      <c r="A72" s="19" t="s">
        <v>71</v>
      </c>
      <c r="B72" s="20">
        <f>B61+B67+B70</f>
        <v>6344084</v>
      </c>
      <c r="C72" s="32"/>
      <c r="D72" s="35"/>
    </row>
    <row r="73" ht="16.5">
      <c r="D73" s="35"/>
    </row>
    <row r="74" spans="1:4" ht="16.5">
      <c r="A74" s="8" t="s">
        <v>56</v>
      </c>
      <c r="D74" s="35"/>
    </row>
    <row r="75" spans="1:4" ht="16.5">
      <c r="A75" s="8" t="s">
        <v>57</v>
      </c>
      <c r="D75" s="35"/>
    </row>
    <row r="76" spans="1:4" ht="16.5">
      <c r="A76" t="s">
        <v>72</v>
      </c>
      <c r="B76" s="12">
        <v>89665</v>
      </c>
      <c r="D76" s="34" t="s">
        <v>129</v>
      </c>
    </row>
    <row r="77" spans="1:4" ht="16.5">
      <c r="A77" s="15" t="s">
        <v>73</v>
      </c>
      <c r="B77" s="16">
        <f>+B76</f>
        <v>89665</v>
      </c>
      <c r="C77" s="31"/>
      <c r="D77" s="35"/>
    </row>
    <row r="78" spans="1:4" ht="16.5">
      <c r="A78" s="8" t="s">
        <v>58</v>
      </c>
      <c r="D78" s="35"/>
    </row>
    <row r="79" spans="1:4" ht="16.5">
      <c r="A79" t="s">
        <v>59</v>
      </c>
      <c r="D79" s="35"/>
    </row>
    <row r="80" spans="1:4" ht="16.5">
      <c r="A80" t="s">
        <v>77</v>
      </c>
      <c r="B80" s="12">
        <v>28996</v>
      </c>
      <c r="D80" s="34" t="s">
        <v>130</v>
      </c>
    </row>
    <row r="81" spans="1:4" ht="16.5">
      <c r="A81" t="s">
        <v>78</v>
      </c>
      <c r="D81" s="35"/>
    </row>
    <row r="82" spans="1:4" ht="16.5">
      <c r="A82" t="s">
        <v>79</v>
      </c>
      <c r="B82" s="12">
        <v>120336</v>
      </c>
      <c r="D82" s="34" t="s">
        <v>131</v>
      </c>
    </row>
    <row r="83" spans="1:4" ht="16.5">
      <c r="A83" t="s">
        <v>80</v>
      </c>
      <c r="B83" s="12">
        <v>45998</v>
      </c>
      <c r="D83" s="34" t="s">
        <v>132</v>
      </c>
    </row>
    <row r="84" spans="1:4" ht="16.5">
      <c r="A84" s="15" t="s">
        <v>74</v>
      </c>
      <c r="B84" s="16">
        <f>SUM(B80:B83)</f>
        <v>195330</v>
      </c>
      <c r="C84" s="31"/>
      <c r="D84" s="35"/>
    </row>
    <row r="85" spans="1:4" ht="16.5">
      <c r="A85" s="8" t="s">
        <v>60</v>
      </c>
      <c r="D85" s="35"/>
    </row>
    <row r="86" spans="1:4" ht="16.5">
      <c r="A86" t="s">
        <v>75</v>
      </c>
      <c r="B86" s="12">
        <v>658022</v>
      </c>
      <c r="D86" s="34" t="s">
        <v>133</v>
      </c>
    </row>
    <row r="87" ht="16.5">
      <c r="D87" s="35"/>
    </row>
    <row r="88" spans="1:4" ht="18.75">
      <c r="A88" s="19" t="s">
        <v>76</v>
      </c>
      <c r="B88" s="20">
        <f>+B77+B84+B86</f>
        <v>943017</v>
      </c>
      <c r="C88" s="32"/>
      <c r="D88" s="35"/>
    </row>
    <row r="89" ht="16.5">
      <c r="D89" s="35"/>
    </row>
    <row r="90" spans="1:4" ht="18.75">
      <c r="A90" s="23" t="s">
        <v>81</v>
      </c>
      <c r="B90" s="24">
        <f>+B88+B72</f>
        <v>7287101</v>
      </c>
      <c r="C90" s="33"/>
      <c r="D90" s="35"/>
    </row>
    <row r="106" ht="16.5">
      <c r="D106" s="27" t="s">
        <v>135</v>
      </c>
    </row>
    <row r="107" spans="1:4" ht="16.5">
      <c r="A107" s="9" t="s">
        <v>82</v>
      </c>
      <c r="D107" s="27" t="s">
        <v>136</v>
      </c>
    </row>
    <row r="108" spans="1:4" ht="16.5">
      <c r="A108" s="25" t="s">
        <v>83</v>
      </c>
      <c r="D108" s="35"/>
    </row>
    <row r="109" spans="1:4" ht="16.5">
      <c r="A109" t="s">
        <v>84</v>
      </c>
      <c r="B109" s="12">
        <v>220000</v>
      </c>
      <c r="D109" s="34" t="s">
        <v>137</v>
      </c>
    </row>
    <row r="110" spans="1:4" ht="16.5">
      <c r="A110" t="s">
        <v>85</v>
      </c>
      <c r="B110" s="12">
        <v>856332</v>
      </c>
      <c r="D110" s="34" t="s">
        <v>138</v>
      </c>
    </row>
    <row r="111" spans="1:4" ht="16.5">
      <c r="A111" t="s">
        <v>86</v>
      </c>
      <c r="B111" s="12">
        <f>+B46</f>
        <v>460974.7416000002</v>
      </c>
      <c r="D111" s="34" t="s">
        <v>139</v>
      </c>
    </row>
    <row r="112" spans="1:4" ht="16.5">
      <c r="A112" s="21" t="s">
        <v>87</v>
      </c>
      <c r="B112" s="22">
        <f>SUM(B109:B111)</f>
        <v>1537306.7416000003</v>
      </c>
      <c r="C112" s="31"/>
      <c r="D112" s="35"/>
    </row>
    <row r="113" spans="1:4" ht="16.5">
      <c r="A113" t="s">
        <v>88</v>
      </c>
      <c r="D113" s="35"/>
    </row>
    <row r="114" spans="1:4" ht="16.5">
      <c r="A114" t="s">
        <v>89</v>
      </c>
      <c r="D114" s="35"/>
    </row>
    <row r="115" spans="1:4" ht="16.5">
      <c r="A115" t="s">
        <v>90</v>
      </c>
      <c r="D115" s="35"/>
    </row>
    <row r="116" spans="1:4" ht="16.5">
      <c r="A116" s="25" t="s">
        <v>91</v>
      </c>
      <c r="D116" s="35"/>
    </row>
    <row r="117" spans="1:4" ht="16.5">
      <c r="A117" s="8" t="s">
        <v>92</v>
      </c>
      <c r="D117" s="35"/>
    </row>
    <row r="118" spans="1:4" ht="16.5">
      <c r="A118" t="s">
        <v>93</v>
      </c>
      <c r="B118" s="12">
        <v>4012566</v>
      </c>
      <c r="D118" s="34" t="s">
        <v>140</v>
      </c>
    </row>
    <row r="119" spans="1:5" ht="16.5">
      <c r="A119" t="s">
        <v>94</v>
      </c>
      <c r="B119" s="12">
        <v>500000</v>
      </c>
      <c r="D119" s="34" t="s">
        <v>141</v>
      </c>
      <c r="E119" s="12"/>
    </row>
    <row r="120" spans="1:5" ht="16.5">
      <c r="A120" s="15" t="s">
        <v>95</v>
      </c>
      <c r="B120" s="16">
        <f>SUM(B118:B119)</f>
        <v>4512566</v>
      </c>
      <c r="C120" s="31"/>
      <c r="D120" s="35"/>
      <c r="E120" s="12"/>
    </row>
    <row r="121" spans="1:4" ht="16.5">
      <c r="A121" s="8" t="s">
        <v>96</v>
      </c>
      <c r="D121" s="35"/>
    </row>
    <row r="122" spans="1:4" ht="16.5">
      <c r="A122" t="s">
        <v>93</v>
      </c>
      <c r="B122" s="12">
        <f>782000</f>
        <v>782000</v>
      </c>
      <c r="D122" s="34" t="s">
        <v>142</v>
      </c>
    </row>
    <row r="123" spans="1:4" ht="16.5">
      <c r="A123" t="s">
        <v>97</v>
      </c>
      <c r="B123" s="12">
        <f>152663-45660</f>
        <v>107003</v>
      </c>
      <c r="D123" s="34" t="s">
        <v>143</v>
      </c>
    </row>
    <row r="124" spans="1:4" ht="16.5">
      <c r="A124" t="s">
        <v>98</v>
      </c>
      <c r="B124" s="12">
        <v>35669</v>
      </c>
      <c r="D124" s="34" t="s">
        <v>144</v>
      </c>
    </row>
    <row r="125" spans="1:4" ht="16.5">
      <c r="A125" t="s">
        <v>99</v>
      </c>
      <c r="B125" s="12">
        <v>312556</v>
      </c>
      <c r="D125" s="34" t="s">
        <v>145</v>
      </c>
    </row>
    <row r="126" spans="1:4" ht="16.5">
      <c r="A126" s="15" t="s">
        <v>100</v>
      </c>
      <c r="B126" s="16">
        <f>SUM(B122:B125)</f>
        <v>1237228</v>
      </c>
      <c r="C126" s="31"/>
      <c r="D126" s="35"/>
    </row>
    <row r="127" ht="16.5">
      <c r="D127" s="35"/>
    </row>
    <row r="128" spans="1:4" ht="16.5">
      <c r="A128" s="21" t="s">
        <v>101</v>
      </c>
      <c r="B128" s="22">
        <f>+B120+B126</f>
        <v>5749794</v>
      </c>
      <c r="C128" s="31"/>
      <c r="D128" s="35"/>
    </row>
    <row r="129" ht="16.5">
      <c r="D129" s="35"/>
    </row>
    <row r="130" spans="1:4" ht="18.75">
      <c r="A130" s="23" t="s">
        <v>102</v>
      </c>
      <c r="B130" s="24">
        <f>+B112+B128</f>
        <v>7287100.7416</v>
      </c>
      <c r="C130" s="33"/>
      <c r="D130" s="35"/>
    </row>
    <row r="131" ht="16.5">
      <c r="D131" s="35"/>
    </row>
  </sheetData>
  <sheetProtection/>
  <dataValidations count="32">
    <dataValidation allowBlank="1" showInputMessage="1" showErrorMessage="1" prompt="Ansaittu muusta kuin varsinaisien suoritteiden myynnistä&#10;Tavallisimpia vuokratuotot, pysyvien vastaavien myyntivoitot, saadut avustukset&#10;Voivat sisältää kertaluonteisia eriä jotka vaikeuttavat tilikausien välistä vertailtavuutta" sqref="A6"/>
    <dataValidation allowBlank="1" showInputMessage="1" showErrorMessage="1" prompt="Yrityksen varsinaisesta (liikeidean mukaisesta) liiketoiminnasta saadut myyntituotot ilman arvonlisäveroa ja annetuilla alennuksilla ja hyvityksillä vähennettynä&#10;" sqref="A5"/>
    <dataValidation allowBlank="1" showErrorMessage="1" sqref="A8"/>
    <dataValidation allowBlank="1" showInputMessage="1" showErrorMessage="1" prompt="Tilikauden aikaiset aine-, tarvike- ja tavaraostot riippumatta siitä onko ne myyty vai vielä varastossa.Ostot muutetaan liikevaihtoa vastaaviksi varaston muutoksella Ulkopuolisten palveluiden ostot." sqref="A7"/>
    <dataValidation allowBlank="1" showInputMessage="1" showErrorMessage="1" prompt="Palkat ja palkkiot sisältävät ennakonpidätyksenalaiset rahapalkat (ei luontoisetuja) suoriteperusteisena ts. tilikauden aikana ansaitut palkat.&#10;" sqref="A14"/>
    <dataValidation allowBlank="1" showInputMessage="1" showErrorMessage="1" prompt="Eläkekuluihin sisältyvät kaikki lakisääteiset ja vapaaehtoiset eläkekulut.&#10;" sqref="A16"/>
    <dataValidation allowBlank="1" showInputMessage="1" showErrorMessage="1" prompt="Muut henkilösivukulut sisältävät palkkojen perusteella määräytyvät lakisääteiset henkilösivukulut (sosiaaliturvamaksu, ryhmähenkivakuutus, lakisääteinen tapaturmavakuutus, työttömyysvakuutus)" sqref="A17"/>
    <dataValidation allowBlank="1" showInputMessage="1" showErrorMessage="1" prompt="Suunnitelman mukaiset poistot perustuvat pitkävaikutteisen kuluvan käyttöomaisuuden arvioituun taloudelliseen käyttöikään eli aikaan, jona ko. omaisuuden arvioidaan aikaansaavan tuloja&#10;" sqref="A21"/>
    <dataValidation allowBlank="1" showInputMessage="1" showErrorMessage="1" prompt="Arvonalentumiset pysyvien vastaavien hyödykkeistä tai vaihtuvien vastaavien vaihto-omaisuudesta voi johtua tulipalosta, esivahingosta tms. vahingosta" sqref="A22"/>
    <dataValidation allowBlank="1" showInputMessage="1" showErrorMessage="1" prompt="Sisältää nimensä mukaisesti ne kulut, jotka eivät sisälly muihin kulueriin&#10;Vuokrat, markkinoinnin kulut, luottotappiot, myyntiprovisiot, kirjanpitokulut, tietohallintokulut, työterveydenhoito, henkilökunnan koulutus- ja virkistyskulut, matkakulut&#10;&#10;" sqref="A24"/>
    <dataValidation allowBlank="1" showInputMessage="1" showErrorMessage="1" prompt="Kertoo toiminan tuloksen. Liikevaihdosta vähennetty liiketoimintaa suoraan liittyvät kustannukset." sqref="A25"/>
    <dataValidation allowBlank="1" showInputMessage="1" showErrorMessage="1" prompt="Tavanomaisesta poikkeavia, kertaluonteisia ja olennaisia eriä&#10;Esimerkiksi kokonaisesta liiketoiminnasta luopumisen yhteydessä syntyvät pysyvien vastaavien myyntivoitot ja –tappiot&#10;" sqref="A28"/>
    <dataValidation allowBlank="1" showInputMessage="1" showErrorMessage="1" prompt="Rahoitustuotot mm. osinkotuottoja, joukkoja velkakirjojen korkotuottoja ja myyntivoittoja, muita korkotuottoja ja rahoituseristä johtuvia kurssivoittoja.&#10;" sqref="A30"/>
    <dataValidation allowBlank="1" showInputMessage="1" showErrorMessage="1" prompt="Rahoituskulut mm. korko-, nosto- ja liikkeeseenlaskukuluja" sqref="A32"/>
    <dataValidation allowBlank="1" showInputMessage="1" showErrorMessage="1" prompt="Tavanomaisesta poikkeavia, kertaluonteisia ja olennaisia eriä&#10;Esimerkiksi kokonaisesta liiketoiminnasta luopumisen yhteydessä syntyvät pysyvien vastaavien myyntivoitot ja –tappiot. Korserniavustus.&#10;" sqref="A37"/>
    <dataValidation allowBlank="1" showInputMessage="1" showErrorMessage="1" prompt="Poistoero syntyy, kun verotuksessa on mahdollista vähentää poistona suurempi määrä kuin yrityksen suunnitelman mukaiset poistot ovat. " sqref="A43"/>
    <dataValidation allowBlank="1" showInputMessage="1" showErrorMessage="1" prompt="Lopullien voitto/tappio." sqref="A46"/>
    <dataValidation allowBlank="1" showInputMessage="1" showErrorMessage="1" prompt="Oikaistaan ainekäyttö liikevaihtoa vastaavalle tasolle. Tilikauden aikana voitu myydä jo aikasemmin ostettuja tuotteita tai materiaaleja (taseessa näkyy varastotilanne)." sqref="A10"/>
    <dataValidation allowBlank="1" showInputMessage="1" showErrorMessage="1" prompt="Kehittämismenot ovat uusien myyntikelpoisten tuotteiden, tuotantomenetelmien tms. Voidaan kirjata taseeseen tai suoraan kuluksi tuloslaskelmaan. &#10;Patentit, tekijänoikeudet, Liikearvo eli ostetun yrityksen kauppahinnan ja kirjanpitoarvon erotus. " sqref="A59"/>
    <dataValidation allowBlank="1" showInputMessage="1" showErrorMessage="1" prompt="Esimerkiksi vuokrahuoneiston peruskorjausmenoja, markkinointikampanja yms.    &#10;" sqref="A60"/>
    <dataValidation allowBlank="1" showInputMessage="1" showErrorMessage="1" prompt="Muita aineellisia hyödykkeitä ovat esimerkiksi soran ja savenottopaikat, turve-esiintymät, sillat, padot, altaat tms." sqref="A66"/>
    <dataValidation allowBlank="1" showInputMessage="1" showErrorMessage="1" prompt="Arvopapereita ja saamisia, joiden tarkoitus on tuottaa tuloa useana tilikautena.&#10;Muihin osakkeisiin ja osuuksiin voi sisältyä sekä liiketoimintaa palvelevia (toimitiloihin oikeuttavia) tai puhtaasti sijoitusluontoisia osakkeita." sqref="A68"/>
    <dataValidation allowBlank="1" showInputMessage="1" showErrorMessage="1" prompt="Sellaisenaan tai jalostettuna myytäviksi tarkoitettuja hyödykkeitä.&#10;Voivat olla raaka-aineita, puolivalmisteita, valmisteita, tavaroita, suunnittelutoimiston keskeneräisiä töitä, arvopaperikauppiaalla arvopapereita.&#10;" sqref="A75"/>
    <dataValidation allowBlank="1" showInputMessage="1" showErrorMessage="1" prompt="Jaetaan taseessa lyhyt- ja pitkäaikaisiin (raja 12 kk).&#10;" sqref="A78"/>
    <dataValidation allowBlank="1" showInputMessage="1" showErrorMessage="1" prompt="Muut saamiset voivat sisältää esimerkiksi alv-saamisen, työntekijöille maksettuja matkaennakkoja, vuokran vakuudeksi annetun talletuksen.&#10;" sqref="A82"/>
    <dataValidation allowBlank="1" showInputMessage="1" showErrorMessage="1" prompt="Siirtosaamiset syntyvät maksuperusteisesti kirjattujen tuotto- ja kuluerien muuttamisesta suoriteperusteiseksi (esim. tilikaudelle kuuluva vuokratulo, josta maksu saadaan vasta seuraavalla tilikaudella)" sqref="A83"/>
    <dataValidation allowBlank="1" showInputMessage="1" showErrorMessage="1" prompt="Käteiskassa ja pankkitilillä olevat varat" sqref="A86"/>
    <dataValidation allowBlank="1" showInputMessage="1" showErrorMessage="1" prompt="Osakeyhtiön sidottua omaa pääomaa ovat osakepääoma, arvonkorotusrahasto, käyvän arvon rahasto ja uudelleenarvostusrahasto.&#10;" sqref="A109"/>
    <dataValidation allowBlank="1" showInputMessage="1" showErrorMessage="1" prompt="Esim. yrittäjien sijoittamaa oman pääoman luonteista lainaa, jolla voidaan täydentää oman pääoman puutetta. Ei voi maksaa takaisin, jos omaa pääomaa ei ole riittävästi." sqref="A119"/>
    <dataValidation allowBlank="1" showInputMessage="1" showErrorMessage="1" prompt="Ostovelat sisältävät myös muihin kuin ostoihin liittyvät laskut." sqref="A123"/>
    <dataValidation allowBlank="1" showInputMessage="1" showErrorMessage="1" prompt="Muut velat sisältävät mm. arvonlisäverovelan, ennakonpidätysvelan ja muilta yrityksiltä saatuja lainoja.&#10;" sqref="A124"/>
    <dataValidation allowBlank="1" showInputMessage="1" showErrorMessage="1" prompt="Siirtovelat liittyvät maksuperusteiden kirjanpidon muuttamiseen suoriteperusteiseksi (vrt. siirtosaamiset). Niitä ovat esimerkiksi maksamatta oleva täydennysvero, maksamatta olevat lomapalkat ja korot. Ne perustuvat yrityksen omaan arvioon." sqref="A12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&amp;L&amp;P&amp;C&amp;Z/&amp;F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"/>
  <sheetViews>
    <sheetView showGridLines="0" zoomScale="115" zoomScaleNormal="115" zoomScalePageLayoutView="0" workbookViewId="0" topLeftCell="A1">
      <selection activeCell="D52" sqref="D52"/>
    </sheetView>
  </sheetViews>
  <sheetFormatPr defaultColWidth="9.140625" defaultRowHeight="15"/>
  <cols>
    <col min="1" max="1" width="42.8515625" style="0" customWidth="1"/>
    <col min="2" max="2" width="15.140625" style="12" customWidth="1"/>
    <col min="3" max="3" width="2.7109375" style="12" customWidth="1"/>
    <col min="4" max="4" width="9.57421875" style="0" bestFit="1" customWidth="1"/>
    <col min="5" max="5" width="35.7109375" style="60" customWidth="1"/>
    <col min="6" max="6" width="5.7109375" style="60" customWidth="1"/>
    <col min="7" max="7" width="10.8515625" style="67" customWidth="1"/>
    <col min="8" max="8" width="2.7109375" style="67" customWidth="1"/>
    <col min="9" max="9" width="9.140625" style="4" customWidth="1"/>
    <col min="10" max="10" width="3.421875" style="4" customWidth="1"/>
    <col min="11" max="13" width="9.140625" style="4" customWidth="1"/>
  </cols>
  <sheetData>
    <row r="1" spans="1:6" ht="21">
      <c r="A1" s="26" t="s">
        <v>103</v>
      </c>
      <c r="E1" s="61" t="s">
        <v>157</v>
      </c>
      <c r="F1" s="45"/>
    </row>
    <row r="2" spans="5:6" ht="16.5">
      <c r="E2" s="46"/>
      <c r="F2" s="47"/>
    </row>
    <row r="3" spans="1:6" ht="16.5">
      <c r="A3" s="9" t="s">
        <v>156</v>
      </c>
      <c r="E3" s="48" t="s">
        <v>158</v>
      </c>
      <c r="F3" s="47"/>
    </row>
    <row r="4" spans="5:10" ht="16.5">
      <c r="E4" s="70" t="s">
        <v>0</v>
      </c>
      <c r="G4" s="71">
        <f>B5</f>
        <v>8656112</v>
      </c>
      <c r="I4" s="70">
        <v>100</v>
      </c>
      <c r="J4" s="70" t="s">
        <v>2</v>
      </c>
    </row>
    <row r="5" spans="1:10" ht="16.5">
      <c r="A5" t="s">
        <v>11</v>
      </c>
      <c r="B5" s="12">
        <v>8656112</v>
      </c>
      <c r="E5" s="70" t="s">
        <v>1</v>
      </c>
      <c r="G5" s="71">
        <f>+B25</f>
        <v>1017785.9900000002</v>
      </c>
      <c r="I5" s="72">
        <f>+G5*I4/G4</f>
        <v>11.758003939875088</v>
      </c>
      <c r="J5" s="70" t="s">
        <v>2</v>
      </c>
    </row>
    <row r="6" spans="1:10" ht="16.5">
      <c r="A6" t="s">
        <v>12</v>
      </c>
      <c r="B6" s="12">
        <v>91196.75</v>
      </c>
      <c r="E6" s="70" t="s">
        <v>10</v>
      </c>
      <c r="G6" s="71">
        <f>+B46</f>
        <v>460974.7416000002</v>
      </c>
      <c r="I6" s="72">
        <f>+G6*I4/G4</f>
        <v>5.3254248743546775</v>
      </c>
      <c r="J6" s="70" t="s">
        <v>2</v>
      </c>
    </row>
    <row r="7" spans="1:6" ht="16.5">
      <c r="A7" s="14" t="s">
        <v>13</v>
      </c>
      <c r="E7" s="46"/>
      <c r="F7" s="49"/>
    </row>
    <row r="8" spans="1:9" ht="16.5">
      <c r="A8" t="s">
        <v>14</v>
      </c>
      <c r="E8" s="64"/>
      <c r="F8" s="65"/>
      <c r="G8" s="68"/>
      <c r="H8" s="68"/>
      <c r="I8" s="69"/>
    </row>
    <row r="9" spans="1:6" ht="16.5">
      <c r="A9" t="s">
        <v>15</v>
      </c>
      <c r="B9" s="12">
        <v>-902889</v>
      </c>
      <c r="E9" s="46"/>
      <c r="F9" s="51"/>
    </row>
    <row r="10" spans="1:6" ht="16.5">
      <c r="A10" t="s">
        <v>50</v>
      </c>
      <c r="B10" s="12">
        <v>-6500</v>
      </c>
      <c r="E10" s="46"/>
      <c r="F10" s="47"/>
    </row>
    <row r="11" spans="1:6" ht="16.5">
      <c r="A11" t="s">
        <v>16</v>
      </c>
      <c r="B11" s="12">
        <v>-23663</v>
      </c>
      <c r="E11" s="46" t="s">
        <v>159</v>
      </c>
      <c r="F11" s="52"/>
    </row>
    <row r="12" spans="1:9" ht="16.5">
      <c r="A12" s="15" t="s">
        <v>17</v>
      </c>
      <c r="B12" s="16">
        <f>SUM(B9:B11)</f>
        <v>-933052</v>
      </c>
      <c r="C12" s="31"/>
      <c r="E12" s="46"/>
      <c r="F12" s="47"/>
      <c r="G12" s="76"/>
      <c r="H12" s="76"/>
      <c r="I12" s="5"/>
    </row>
    <row r="13" spans="1:10" ht="16.5">
      <c r="A13" s="13" t="s">
        <v>18</v>
      </c>
      <c r="E13" s="53" t="s">
        <v>160</v>
      </c>
      <c r="F13" s="54"/>
      <c r="G13" s="77">
        <f>+$B$35+-$B$34</f>
        <v>1017785.9900000002</v>
      </c>
      <c r="H13" s="76"/>
      <c r="I13" s="78">
        <f>+G13/G14%</f>
        <v>13.966953250682272</v>
      </c>
      <c r="J13" s="4" t="s">
        <v>2</v>
      </c>
    </row>
    <row r="14" spans="1:9" ht="16.5">
      <c r="A14" t="s">
        <v>19</v>
      </c>
      <c r="B14" s="12">
        <v>-1856332</v>
      </c>
      <c r="E14" s="54" t="s">
        <v>161</v>
      </c>
      <c r="F14" s="55"/>
      <c r="G14" s="79">
        <f>+$B$90</f>
        <v>7287101</v>
      </c>
      <c r="H14" s="76"/>
      <c r="I14" s="5"/>
    </row>
    <row r="15" spans="1:9" ht="16.5">
      <c r="A15" s="8" t="s">
        <v>20</v>
      </c>
      <c r="E15" s="50"/>
      <c r="F15" s="66"/>
      <c r="G15" s="68"/>
      <c r="H15" s="68"/>
      <c r="I15" s="69"/>
    </row>
    <row r="16" spans="1:10" ht="16.5">
      <c r="A16" t="s">
        <v>21</v>
      </c>
      <c r="B16" s="12">
        <v>-294236.02</v>
      </c>
      <c r="E16" s="46"/>
      <c r="F16" s="47"/>
      <c r="G16" s="76"/>
      <c r="H16" s="76"/>
      <c r="I16" s="5"/>
      <c r="J16" s="5"/>
    </row>
    <row r="17" spans="1:10" ht="16.5">
      <c r="A17" t="s">
        <v>22</v>
      </c>
      <c r="B17" s="12">
        <v>-120899.86</v>
      </c>
      <c r="E17" s="73" t="s">
        <v>162</v>
      </c>
      <c r="F17" s="52"/>
      <c r="G17" s="62" t="s">
        <v>164</v>
      </c>
      <c r="H17" s="76"/>
      <c r="I17" s="5"/>
      <c r="J17" s="5"/>
    </row>
    <row r="18" spans="1:10" ht="16.5">
      <c r="A18" t="s">
        <v>23</v>
      </c>
      <c r="B18" s="12">
        <v>-415135.88</v>
      </c>
      <c r="E18" s="73"/>
      <c r="F18" s="51"/>
      <c r="G18" s="76"/>
      <c r="H18" s="76"/>
      <c r="I18" s="5"/>
      <c r="J18" s="5"/>
    </row>
    <row r="19" spans="1:10" ht="16.5">
      <c r="A19" s="15" t="s">
        <v>24</v>
      </c>
      <c r="B19" s="16">
        <f>SUM(B14:B18)</f>
        <v>-2686603.76</v>
      </c>
      <c r="C19" s="31"/>
      <c r="E19" s="74" t="s">
        <v>160</v>
      </c>
      <c r="F19" s="47"/>
      <c r="G19" s="77">
        <f>+$B$35+-$B$34</f>
        <v>1017785.9900000002</v>
      </c>
      <c r="H19" s="76"/>
      <c r="I19" s="78">
        <f>+G19/G20%</f>
        <v>13.966953745949295</v>
      </c>
      <c r="J19" s="5" t="s">
        <v>2</v>
      </c>
    </row>
    <row r="20" spans="1:10" ht="16.5">
      <c r="A20" s="14" t="s">
        <v>25</v>
      </c>
      <c r="E20" s="75" t="s">
        <v>163</v>
      </c>
      <c r="F20" s="82"/>
      <c r="G20" s="79">
        <f>+B112+B120+B126</f>
        <v>7287100.7416</v>
      </c>
      <c r="H20" s="76"/>
      <c r="I20" s="5"/>
      <c r="J20" s="5"/>
    </row>
    <row r="21" spans="1:10" ht="16.5">
      <c r="A21" t="s">
        <v>26</v>
      </c>
      <c r="B21" s="12">
        <v>-589632</v>
      </c>
      <c r="E21" s="50"/>
      <c r="F21" s="66"/>
      <c r="G21" s="80"/>
      <c r="H21" s="80"/>
      <c r="I21" s="81"/>
      <c r="J21" s="5"/>
    </row>
    <row r="22" spans="1:10" ht="16.5">
      <c r="A22" s="15" t="s">
        <v>27</v>
      </c>
      <c r="B22" s="16">
        <f>+B21</f>
        <v>-589632</v>
      </c>
      <c r="C22" s="31"/>
      <c r="E22" s="46"/>
      <c r="F22" s="51"/>
      <c r="G22" s="76"/>
      <c r="H22" s="76"/>
      <c r="I22" s="5"/>
      <c r="J22" s="5"/>
    </row>
    <row r="23" spans="1:10" ht="16.5">
      <c r="A23" s="14" t="s">
        <v>28</v>
      </c>
      <c r="E23" s="46"/>
      <c r="F23" s="47"/>
      <c r="G23" s="76"/>
      <c r="H23" s="76"/>
      <c r="I23" s="5"/>
      <c r="J23" s="5"/>
    </row>
    <row r="24" spans="1:6" ht="17.25" thickBot="1">
      <c r="A24" s="17" t="s">
        <v>29</v>
      </c>
      <c r="B24" s="18">
        <v>-3520235</v>
      </c>
      <c r="C24" s="31"/>
      <c r="E24" s="46" t="s">
        <v>165</v>
      </c>
      <c r="F24" s="52"/>
    </row>
    <row r="25" spans="1:6" ht="16.5">
      <c r="A25" t="s">
        <v>30</v>
      </c>
      <c r="B25" s="12">
        <f>+B5+B6+B12+B19+B22+B24</f>
        <v>1017785.9900000002</v>
      </c>
      <c r="D25" s="12"/>
      <c r="E25" s="46"/>
      <c r="F25" s="47"/>
    </row>
    <row r="26" spans="5:10" ht="16.5">
      <c r="E26" s="53" t="s">
        <v>166</v>
      </c>
      <c r="F26" s="54"/>
      <c r="G26" s="77">
        <f>+B35-B45</f>
        <v>784902.9384000002</v>
      </c>
      <c r="H26" s="76"/>
      <c r="I26" s="78">
        <f>+G26/G27%</f>
        <v>51.057015308674686</v>
      </c>
      <c r="J26" s="5" t="s">
        <v>2</v>
      </c>
    </row>
    <row r="27" spans="1:9" ht="16.5">
      <c r="A27" s="14" t="s">
        <v>107</v>
      </c>
      <c r="E27" s="54" t="s">
        <v>5</v>
      </c>
      <c r="F27" s="55"/>
      <c r="G27" s="79">
        <f>+B112</f>
        <v>1537306.7416000003</v>
      </c>
      <c r="H27" s="76"/>
      <c r="I27" s="5"/>
    </row>
    <row r="28" spans="1:9" ht="16.5">
      <c r="A28" t="s">
        <v>32</v>
      </c>
      <c r="E28" s="57"/>
      <c r="F28" s="57"/>
      <c r="G28" s="68"/>
      <c r="H28" s="68"/>
      <c r="I28" s="69"/>
    </row>
    <row r="29" spans="1:6" ht="16.5">
      <c r="A29" t="s">
        <v>33</v>
      </c>
      <c r="B29" s="12">
        <v>1688</v>
      </c>
      <c r="E29" s="46"/>
      <c r="F29" s="47"/>
    </row>
    <row r="30" spans="1:6" ht="16.5">
      <c r="A30" t="s">
        <v>108</v>
      </c>
      <c r="E30" s="46"/>
      <c r="F30" s="47"/>
    </row>
    <row r="31" spans="1:6" ht="16.5">
      <c r="A31" t="s">
        <v>33</v>
      </c>
      <c r="B31" s="12">
        <v>74653</v>
      </c>
      <c r="E31" s="48" t="s">
        <v>182</v>
      </c>
      <c r="F31" s="47"/>
    </row>
    <row r="32" spans="1:6" ht="16.5">
      <c r="A32" t="s">
        <v>35</v>
      </c>
      <c r="E32" s="46" t="s">
        <v>167</v>
      </c>
      <c r="F32" s="49"/>
    </row>
    <row r="33" spans="1:6" ht="16.5">
      <c r="A33" t="s">
        <v>36</v>
      </c>
      <c r="B33" s="12">
        <v>-471188.15</v>
      </c>
      <c r="E33" s="46"/>
      <c r="F33" s="47"/>
    </row>
    <row r="34" spans="1:10" ht="16.5">
      <c r="A34" s="15" t="s">
        <v>37</v>
      </c>
      <c r="B34" s="16">
        <f>SUM(B29:B33)</f>
        <v>-394847.15</v>
      </c>
      <c r="C34" s="31"/>
      <c r="E34" s="53" t="s">
        <v>168</v>
      </c>
      <c r="F34" s="54"/>
      <c r="G34" s="77">
        <f>+G27</f>
        <v>1537306.7416000003</v>
      </c>
      <c r="H34" s="76"/>
      <c r="I34" s="78">
        <f>+G34/G35%</f>
        <v>21.096273286180615</v>
      </c>
      <c r="J34" s="5" t="s">
        <v>2</v>
      </c>
    </row>
    <row r="35" spans="1:9" ht="16.5">
      <c r="A35" t="s">
        <v>38</v>
      </c>
      <c r="B35" s="12">
        <f>+B25+B34</f>
        <v>622938.8400000002</v>
      </c>
      <c r="E35" s="54" t="s">
        <v>169</v>
      </c>
      <c r="F35" s="55"/>
      <c r="G35" s="79">
        <f>+G14</f>
        <v>7287101</v>
      </c>
      <c r="H35" s="76"/>
      <c r="I35" s="5"/>
    </row>
    <row r="36" spans="1:9" ht="16.5">
      <c r="A36" t="s">
        <v>39</v>
      </c>
      <c r="E36" s="50"/>
      <c r="F36" s="56"/>
      <c r="G36" s="68"/>
      <c r="H36" s="68"/>
      <c r="I36" s="69"/>
    </row>
    <row r="37" spans="1:6" ht="16.5">
      <c r="A37" s="14" t="s">
        <v>40</v>
      </c>
      <c r="E37" s="46"/>
      <c r="F37" s="47"/>
    </row>
    <row r="38" spans="1:6" ht="16.5">
      <c r="A38" t="s">
        <v>41</v>
      </c>
      <c r="E38" s="46"/>
      <c r="F38" s="47"/>
    </row>
    <row r="39" spans="1:6" ht="16.5">
      <c r="A39" s="15" t="s">
        <v>42</v>
      </c>
      <c r="B39" s="16"/>
      <c r="C39" s="31"/>
      <c r="E39" s="46" t="s">
        <v>170</v>
      </c>
      <c r="F39" s="49"/>
    </row>
    <row r="40" spans="1:9" ht="16.5">
      <c r="A40" t="s">
        <v>43</v>
      </c>
      <c r="B40" s="12">
        <f>B35</f>
        <v>622938.8400000002</v>
      </c>
      <c r="E40" s="46"/>
      <c r="F40" s="47"/>
      <c r="G40" s="76"/>
      <c r="H40" s="76"/>
      <c r="I40" s="5"/>
    </row>
    <row r="41" spans="1:10" ht="16.5">
      <c r="A41" t="s">
        <v>44</v>
      </c>
      <c r="E41" s="53" t="s">
        <v>171</v>
      </c>
      <c r="F41" s="54"/>
      <c r="G41" s="77">
        <f>+B128</f>
        <v>5749794</v>
      </c>
      <c r="H41" s="76"/>
      <c r="I41" s="78">
        <f>+G41/G42%</f>
        <v>66.42467195433701</v>
      </c>
      <c r="J41" s="5" t="s">
        <v>2</v>
      </c>
    </row>
    <row r="42" spans="1:9" ht="16.5">
      <c r="A42" s="14" t="s">
        <v>45</v>
      </c>
      <c r="E42" s="54" t="s">
        <v>0</v>
      </c>
      <c r="F42" s="55"/>
      <c r="G42" s="79">
        <f>+G4</f>
        <v>8656112</v>
      </c>
      <c r="H42" s="76"/>
      <c r="I42" s="5"/>
    </row>
    <row r="43" spans="1:9" ht="16.5">
      <c r="A43" t="s">
        <v>46</v>
      </c>
      <c r="E43" s="50"/>
      <c r="F43" s="56"/>
      <c r="G43" s="68"/>
      <c r="H43" s="68"/>
      <c r="I43" s="69"/>
    </row>
    <row r="44" spans="1:6" ht="16.5">
      <c r="A44" t="s">
        <v>47</v>
      </c>
      <c r="E44" s="46"/>
      <c r="F44" s="47"/>
    </row>
    <row r="45" spans="1:6" ht="17.25" thickBot="1">
      <c r="A45" s="17" t="s">
        <v>48</v>
      </c>
      <c r="B45" s="18">
        <f>-B40*0.26</f>
        <v>-161964.09840000005</v>
      </c>
      <c r="C45" s="31"/>
      <c r="E45" s="48" t="s">
        <v>172</v>
      </c>
      <c r="F45" s="47"/>
    </row>
    <row r="46" spans="1:6" ht="16.5">
      <c r="A46" t="s">
        <v>49</v>
      </c>
      <c r="B46" s="12">
        <f>SUM(B40:B45)</f>
        <v>460974.7416000002</v>
      </c>
      <c r="E46" s="46" t="s">
        <v>173</v>
      </c>
      <c r="F46" s="52"/>
    </row>
    <row r="47" spans="5:11" ht="16.5">
      <c r="E47" s="46"/>
      <c r="F47" s="47"/>
      <c r="G47" s="76" t="s">
        <v>189</v>
      </c>
      <c r="H47" s="76"/>
      <c r="I47" s="89" t="s">
        <v>183</v>
      </c>
      <c r="K47" s="5" t="s">
        <v>190</v>
      </c>
    </row>
    <row r="48" spans="5:13" ht="16.5">
      <c r="E48" s="53" t="s">
        <v>174</v>
      </c>
      <c r="F48" s="47"/>
      <c r="G48" s="77">
        <f>+$B$86+$B$83+$B$82+$B$80</f>
        <v>853352</v>
      </c>
      <c r="H48" s="76"/>
      <c r="I48" s="78">
        <f>+G48/G49</f>
        <v>0.689728974772637</v>
      </c>
      <c r="K48" s="77">
        <f>+B86+B80</f>
        <v>687018</v>
      </c>
      <c r="L48" s="76"/>
      <c r="M48" s="78">
        <f>+K48/K49</f>
        <v>0.5552881118112426</v>
      </c>
    </row>
    <row r="49" spans="5:13" ht="16.5">
      <c r="E49" s="54" t="s">
        <v>175</v>
      </c>
      <c r="F49" s="82"/>
      <c r="G49" s="79">
        <f>+$B$126</f>
        <v>1237228</v>
      </c>
      <c r="H49" s="76"/>
      <c r="I49" s="5"/>
      <c r="K49" s="79">
        <f>+$B$126</f>
        <v>1237228</v>
      </c>
      <c r="L49" s="76"/>
      <c r="M49" s="5"/>
    </row>
    <row r="50" spans="5:9" ht="16.5">
      <c r="E50" s="50"/>
      <c r="F50" s="56"/>
      <c r="G50" s="68"/>
      <c r="H50" s="68"/>
      <c r="I50" s="69"/>
    </row>
    <row r="51" spans="5:6" ht="16.5">
      <c r="E51" s="46"/>
      <c r="F51"/>
    </row>
    <row r="52" spans="5:6" ht="16.5">
      <c r="E52" s="46"/>
      <c r="F52" s="47"/>
    </row>
    <row r="53" spans="5:6" ht="16.5">
      <c r="E53" s="46" t="s">
        <v>176</v>
      </c>
      <c r="F53" s="52"/>
    </row>
    <row r="54" spans="5:9" ht="16.5">
      <c r="E54" s="46"/>
      <c r="F54" s="47"/>
      <c r="I54" s="5" t="s">
        <v>184</v>
      </c>
    </row>
    <row r="55" spans="5:9" ht="16.5">
      <c r="E55" s="53" t="s">
        <v>177</v>
      </c>
      <c r="F55" s="54"/>
      <c r="G55" s="77">
        <f>+$B$86+$B$83+$B$82+$B$80+B77</f>
        <v>943017</v>
      </c>
      <c r="H55" s="76"/>
      <c r="I55" s="78">
        <f>+G55/G56</f>
        <v>0.7622014697371867</v>
      </c>
    </row>
    <row r="56" spans="1:9" ht="16.5">
      <c r="A56" s="9" t="s">
        <v>51</v>
      </c>
      <c r="E56" s="54" t="s">
        <v>178</v>
      </c>
      <c r="F56" s="55"/>
      <c r="G56" s="79">
        <f>+$B$126</f>
        <v>1237228</v>
      </c>
      <c r="H56" s="76"/>
      <c r="I56" s="5"/>
    </row>
    <row r="57" spans="1:6" ht="16.5">
      <c r="A57" s="8" t="s">
        <v>52</v>
      </c>
      <c r="E57" s="54"/>
      <c r="F57" s="55"/>
    </row>
    <row r="58" spans="1:9" ht="16.5">
      <c r="A58" s="8" t="s">
        <v>53</v>
      </c>
      <c r="E58" s="50"/>
      <c r="F58" s="56"/>
      <c r="G58" s="68"/>
      <c r="H58" s="68"/>
      <c r="I58" s="69"/>
    </row>
    <row r="59" spans="1:6" ht="16.5">
      <c r="A59" t="s">
        <v>121</v>
      </c>
      <c r="B59" s="12">
        <v>245666</v>
      </c>
      <c r="E59" s="46"/>
      <c r="F59" s="46"/>
    </row>
    <row r="60" spans="1:6" ht="16.5">
      <c r="A60" t="s">
        <v>62</v>
      </c>
      <c r="B60" s="12">
        <v>20000</v>
      </c>
      <c r="E60" s="46" t="s">
        <v>179</v>
      </c>
      <c r="F60" s="52"/>
    </row>
    <row r="61" spans="1:6" ht="18.75">
      <c r="A61" s="15" t="s">
        <v>63</v>
      </c>
      <c r="B61" s="16">
        <f>SUM(B59:B60)</f>
        <v>265666</v>
      </c>
      <c r="C61" s="31"/>
      <c r="E61" s="58"/>
      <c r="F61" s="47"/>
    </row>
    <row r="62" spans="1:10" ht="16.5">
      <c r="A62" s="8" t="s">
        <v>54</v>
      </c>
      <c r="E62" s="53" t="s">
        <v>180</v>
      </c>
      <c r="F62" s="54"/>
      <c r="G62" s="77">
        <f>+B77+B80-B123</f>
        <v>11658</v>
      </c>
      <c r="H62" s="76"/>
      <c r="I62" s="78">
        <f>+G62/G63%</f>
        <v>0.13467940340882836</v>
      </c>
      <c r="J62" s="5" t="s">
        <v>2</v>
      </c>
    </row>
    <row r="63" spans="1:9" ht="16.5">
      <c r="A63" t="s">
        <v>64</v>
      </c>
      <c r="B63" s="12">
        <v>1789665</v>
      </c>
      <c r="E63" s="54" t="s">
        <v>0</v>
      </c>
      <c r="F63" s="55"/>
      <c r="G63" s="79">
        <f>+G4</f>
        <v>8656112</v>
      </c>
      <c r="H63" s="76"/>
      <c r="I63" s="5"/>
    </row>
    <row r="64" spans="1:6" ht="16.5">
      <c r="A64" t="s">
        <v>65</v>
      </c>
      <c r="B64" s="12">
        <f>1140653+204862</f>
        <v>1345515</v>
      </c>
      <c r="E64" s="59"/>
      <c r="F64" s="59"/>
    </row>
    <row r="65" spans="1:9" ht="16.5">
      <c r="A65" t="s">
        <v>66</v>
      </c>
      <c r="B65" s="12">
        <v>1988566</v>
      </c>
      <c r="E65" s="63" t="s">
        <v>181</v>
      </c>
      <c r="F65" s="56"/>
      <c r="G65" s="68"/>
      <c r="H65" s="68"/>
      <c r="I65" s="69"/>
    </row>
    <row r="66" spans="1:6" ht="16.5">
      <c r="A66" t="s">
        <v>67</v>
      </c>
      <c r="B66" s="12">
        <v>765336</v>
      </c>
      <c r="E66" s="59"/>
      <c r="F66" s="59"/>
    </row>
    <row r="67" spans="1:3" ht="16.5">
      <c r="A67" s="15" t="s">
        <v>68</v>
      </c>
      <c r="B67" s="16">
        <f>SUM(B63:B66)</f>
        <v>5889082</v>
      </c>
      <c r="C67" s="31"/>
    </row>
    <row r="68" ht="16.5">
      <c r="A68" s="8" t="s">
        <v>55</v>
      </c>
    </row>
    <row r="69" spans="1:2" ht="16.5">
      <c r="A69" t="s">
        <v>69</v>
      </c>
      <c r="B69" s="12">
        <v>189336</v>
      </c>
    </row>
    <row r="70" spans="1:3" ht="16.5">
      <c r="A70" s="15" t="s">
        <v>70</v>
      </c>
      <c r="B70" s="16">
        <f>+B69</f>
        <v>189336</v>
      </c>
      <c r="C70" s="31"/>
    </row>
    <row r="72" spans="1:3" ht="18.75">
      <c r="A72" s="19" t="s">
        <v>71</v>
      </c>
      <c r="B72" s="20">
        <f>B61+B67+B70</f>
        <v>6344084</v>
      </c>
      <c r="C72" s="32"/>
    </row>
    <row r="74" ht="16.5">
      <c r="A74" s="8" t="s">
        <v>56</v>
      </c>
    </row>
    <row r="75" ht="16.5">
      <c r="A75" s="8" t="s">
        <v>57</v>
      </c>
    </row>
    <row r="76" spans="1:2" ht="16.5">
      <c r="A76" t="s">
        <v>72</v>
      </c>
      <c r="B76" s="12">
        <v>89665</v>
      </c>
    </row>
    <row r="77" spans="1:3" ht="16.5">
      <c r="A77" s="15" t="s">
        <v>73</v>
      </c>
      <c r="B77" s="16">
        <f>+B76</f>
        <v>89665</v>
      </c>
      <c r="C77" s="31"/>
    </row>
    <row r="78" ht="16.5">
      <c r="A78" s="8" t="s">
        <v>58</v>
      </c>
    </row>
    <row r="79" ht="16.5">
      <c r="A79" t="s">
        <v>59</v>
      </c>
    </row>
    <row r="80" spans="1:2" ht="16.5">
      <c r="A80" t="s">
        <v>77</v>
      </c>
      <c r="B80" s="12">
        <v>28996</v>
      </c>
    </row>
    <row r="81" ht="16.5">
      <c r="A81" t="s">
        <v>78</v>
      </c>
    </row>
    <row r="82" spans="1:2" ht="16.5">
      <c r="A82" t="s">
        <v>79</v>
      </c>
      <c r="B82" s="12">
        <v>120336</v>
      </c>
    </row>
    <row r="83" spans="1:2" ht="16.5">
      <c r="A83" t="s">
        <v>80</v>
      </c>
      <c r="B83" s="12">
        <v>45998</v>
      </c>
    </row>
    <row r="84" spans="1:3" ht="16.5">
      <c r="A84" s="15" t="s">
        <v>74</v>
      </c>
      <c r="B84" s="16">
        <f>SUM(B80:B83)</f>
        <v>195330</v>
      </c>
      <c r="C84" s="31"/>
    </row>
    <row r="85" ht="16.5">
      <c r="A85" s="8" t="s">
        <v>60</v>
      </c>
    </row>
    <row r="86" spans="1:2" ht="16.5">
      <c r="A86" t="s">
        <v>75</v>
      </c>
      <c r="B86" s="12">
        <v>658022</v>
      </c>
    </row>
    <row r="88" spans="1:3" ht="18.75">
      <c r="A88" s="19" t="s">
        <v>76</v>
      </c>
      <c r="B88" s="20">
        <f>+B77+B84+B86</f>
        <v>943017</v>
      </c>
      <c r="C88" s="32"/>
    </row>
    <row r="90" spans="1:3" ht="18.75">
      <c r="A90" s="23" t="s">
        <v>81</v>
      </c>
      <c r="B90" s="24">
        <f>+B88+B72</f>
        <v>7287101</v>
      </c>
      <c r="C90" s="33"/>
    </row>
    <row r="107" ht="16.5">
      <c r="A107" s="9" t="s">
        <v>82</v>
      </c>
    </row>
    <row r="108" ht="16.5">
      <c r="A108" s="25" t="s">
        <v>83</v>
      </c>
    </row>
    <row r="109" spans="1:2" ht="16.5">
      <c r="A109" t="s">
        <v>84</v>
      </c>
      <c r="B109" s="12">
        <v>220000</v>
      </c>
    </row>
    <row r="110" spans="1:2" ht="16.5">
      <c r="A110" t="s">
        <v>85</v>
      </c>
      <c r="B110" s="12">
        <v>856332</v>
      </c>
    </row>
    <row r="111" spans="1:2" ht="16.5">
      <c r="A111" t="s">
        <v>86</v>
      </c>
      <c r="B111" s="12">
        <f>+B46</f>
        <v>460974.7416000002</v>
      </c>
    </row>
    <row r="112" spans="1:3" ht="16.5">
      <c r="A112" s="21" t="s">
        <v>87</v>
      </c>
      <c r="B112" s="22">
        <f>SUM(B109:B111)</f>
        <v>1537306.7416000003</v>
      </c>
      <c r="C112" s="31"/>
    </row>
    <row r="113" ht="16.5">
      <c r="A113" t="s">
        <v>88</v>
      </c>
    </row>
    <row r="114" ht="16.5">
      <c r="A114" t="s">
        <v>89</v>
      </c>
    </row>
    <row r="115" ht="16.5">
      <c r="A115" t="s">
        <v>90</v>
      </c>
    </row>
    <row r="116" ht="16.5">
      <c r="A116" s="25" t="s">
        <v>91</v>
      </c>
    </row>
    <row r="117" ht="16.5">
      <c r="A117" s="8" t="s">
        <v>92</v>
      </c>
    </row>
    <row r="118" spans="1:2" ht="16.5">
      <c r="A118" t="s">
        <v>93</v>
      </c>
      <c r="B118" s="12">
        <v>4012566</v>
      </c>
    </row>
    <row r="119" spans="1:2" ht="16.5">
      <c r="A119" t="s">
        <v>94</v>
      </c>
      <c r="B119" s="12">
        <v>500000</v>
      </c>
    </row>
    <row r="120" spans="1:3" ht="16.5">
      <c r="A120" s="15" t="s">
        <v>95</v>
      </c>
      <c r="B120" s="16">
        <f>SUM(B118:B119)</f>
        <v>4512566</v>
      </c>
      <c r="C120" s="31"/>
    </row>
    <row r="121" ht="16.5">
      <c r="A121" s="8" t="s">
        <v>96</v>
      </c>
    </row>
    <row r="122" spans="1:2" ht="16.5">
      <c r="A122" t="s">
        <v>93</v>
      </c>
      <c r="B122" s="12">
        <f>782000</f>
        <v>782000</v>
      </c>
    </row>
    <row r="123" spans="1:2" ht="16.5">
      <c r="A123" t="s">
        <v>97</v>
      </c>
      <c r="B123" s="12">
        <f>152663-45660</f>
        <v>107003</v>
      </c>
    </row>
    <row r="124" spans="1:2" ht="16.5">
      <c r="A124" t="s">
        <v>98</v>
      </c>
      <c r="B124" s="12">
        <v>35669</v>
      </c>
    </row>
    <row r="125" spans="1:2" ht="16.5">
      <c r="A125" t="s">
        <v>99</v>
      </c>
      <c r="B125" s="12">
        <v>312556</v>
      </c>
    </row>
    <row r="126" spans="1:3" ht="16.5">
      <c r="A126" s="15" t="s">
        <v>100</v>
      </c>
      <c r="B126" s="16">
        <f>SUM(B122:B125)</f>
        <v>1237228</v>
      </c>
      <c r="C126" s="31"/>
    </row>
    <row r="128" spans="1:3" ht="16.5">
      <c r="A128" s="21" t="s">
        <v>101</v>
      </c>
      <c r="B128" s="22">
        <f>+B120+B126</f>
        <v>5749794</v>
      </c>
      <c r="C128" s="31"/>
    </row>
    <row r="130" spans="1:3" ht="18.75">
      <c r="A130" s="23" t="s">
        <v>102</v>
      </c>
      <c r="B130" s="24">
        <f>+B112+B128</f>
        <v>7287100.7416</v>
      </c>
      <c r="C130" s="33"/>
    </row>
  </sheetData>
  <sheetProtection/>
  <dataValidations count="32">
    <dataValidation allowBlank="1" showInputMessage="1" showErrorMessage="1" prompt="Siirtovelat liittyvät maksuperusteiden kirjanpidon muuttamiseen suoriteperusteiseksi (vrt. siirtosaamiset). Niitä ovat esimerkiksi maksamatta oleva täydennysvero, maksamatta olevat lomapalkat ja korot. Ne perustuvat yrityksen omaan arvioon." sqref="A125"/>
    <dataValidation allowBlank="1" showInputMessage="1" showErrorMessage="1" prompt="Muut velat sisältävät mm. arvonlisäverovelan, ennakonpidätysvelan ja muilta yrityksiltä saatuja lainoja.&#10;" sqref="A124"/>
    <dataValidation allowBlank="1" showInputMessage="1" showErrorMessage="1" prompt="Ostovelat sisältävät myös muihin kuin ostoihin liittyvät laskut." sqref="A123"/>
    <dataValidation allowBlank="1" showInputMessage="1" showErrorMessage="1" prompt="Esim. yrittäjien sijoittamaa oman pääoman luonteista lainaa, jolla voidaan täydentää oman pääoman puutetta. Ei voi maksaa takaisin, jos omaa pääomaa ei ole riittävästi." sqref="A119"/>
    <dataValidation allowBlank="1" showInputMessage="1" showErrorMessage="1" prompt="Osakeyhtiön sidottua omaa pääomaa ovat osakepääoma, arvonkorotusrahasto, käyvän arvon rahasto ja uudelleenarvostusrahasto.&#10;" sqref="A109"/>
    <dataValidation allowBlank="1" showInputMessage="1" showErrorMessage="1" prompt="Käteiskassa ja pankkitilillä olevat varat" sqref="A86"/>
    <dataValidation allowBlank="1" showInputMessage="1" showErrorMessage="1" prompt="Siirtosaamiset syntyvät maksuperusteisesti kirjattujen tuotto- ja kuluerien muuttamisesta suoriteperusteiseksi (esim. tilikaudelle kuuluva vuokratulo, josta maksu saadaan vasta seuraavalla tilikaudella)" sqref="A83"/>
    <dataValidation allowBlank="1" showInputMessage="1" showErrorMessage="1" prompt="Muut saamiset voivat sisältää esimerkiksi alv-saamisen, työntekijöille maksettuja matkaennakkoja, vuokran vakuudeksi annetun talletuksen.&#10;" sqref="A82"/>
    <dataValidation allowBlank="1" showInputMessage="1" showErrorMessage="1" prompt="Jaetaan taseessa lyhyt- ja pitkäaikaisiin (raja 12 kk).&#10;" sqref="A78"/>
    <dataValidation allowBlank="1" showInputMessage="1" showErrorMessage="1" prompt="Sellaisenaan tai jalostettuna myytäviksi tarkoitettuja hyödykkeitä.&#10;Voivat olla raaka-aineita, puolivalmisteita, valmisteita, tavaroita, suunnittelutoimiston keskeneräisiä töitä, arvopaperikauppiaalla arvopapereita.&#10;" sqref="A75"/>
    <dataValidation allowBlank="1" showInputMessage="1" showErrorMessage="1" prompt="Arvopapereita ja saamisia, joiden tarkoitus on tuottaa tuloa useana tilikautena.&#10;Muihin osakkeisiin ja osuuksiin voi sisältyä sekä liiketoimintaa palvelevia (toimitiloihin oikeuttavia) tai puhtaasti sijoitusluontoisia osakkeita." sqref="A68"/>
    <dataValidation allowBlank="1" showInputMessage="1" showErrorMessage="1" prompt="Muita aineellisia hyödykkeitä ovat esimerkiksi soran ja savenottopaikat, turve-esiintymät, sillat, padot, altaat tms." sqref="A66"/>
    <dataValidation allowBlank="1" showInputMessage="1" showErrorMessage="1" prompt="Esimerkiksi vuokrahuoneiston peruskorjausmenoja, markkinointikampanja yms.    &#10;" sqref="A60"/>
    <dataValidation allowBlank="1" showInputMessage="1" showErrorMessage="1" prompt="Kehittämismenot ovat uusien myyntikelpoisten tuotteiden, tuotantomenetelmien tms. Voidaan kirjata taseeseen tai suoraan kuluksi tuloslaskelmaan. &#10;Patentit, tekijänoikeudet, Liikearvo eli ostetun yrityksen kauppahinnan ja kirjanpitoarvon erotus. " sqref="A59"/>
    <dataValidation allowBlank="1" showInputMessage="1" showErrorMessage="1" prompt="Oikaistaan ainekäyttö liikevaihtoa vastaavalle tasolle. Tilikauden aikana voitu myydä jo aikasemmin ostettuja tuotteita tai materiaaleja (taseessa näkyy varastotilanne)." sqref="A10"/>
    <dataValidation allowBlank="1" showInputMessage="1" showErrorMessage="1" prompt="Lopullien voitto/tappio." sqref="A46"/>
    <dataValidation allowBlank="1" showInputMessage="1" showErrorMessage="1" prompt="Poistoero syntyy, kun verotuksessa on mahdollista vähentää poistona suurempi määrä kuin yrityksen suunnitelman mukaiset poistot ovat. " sqref="A43"/>
    <dataValidation allowBlank="1" showInputMessage="1" showErrorMessage="1" prompt="Tavanomaisesta poikkeavia, kertaluonteisia ja olennaisia eriä&#10;Esimerkiksi kokonaisesta liiketoiminnasta luopumisen yhteydessä syntyvät pysyvien vastaavien myyntivoitot ja –tappiot. Korserniavustus.&#10;" sqref="A37"/>
    <dataValidation allowBlank="1" showInputMessage="1" showErrorMessage="1" prompt="Rahoituskulut mm. korko-, nosto- ja liikkeeseenlaskukuluja" sqref="A32"/>
    <dataValidation allowBlank="1" showInputMessage="1" showErrorMessage="1" prompt="Rahoitustuotot mm. osinkotuottoja, joukkoja velkakirjojen korkotuottoja ja myyntivoittoja, muita korkotuottoja ja rahoituseristä johtuvia kurssivoittoja.&#10;" sqref="A30"/>
    <dataValidation allowBlank="1" showInputMessage="1" showErrorMessage="1" prompt="Tavanomaisesta poikkeavia, kertaluonteisia ja olennaisia eriä&#10;Esimerkiksi kokonaisesta liiketoiminnasta luopumisen yhteydessä syntyvät pysyvien vastaavien myyntivoitot ja –tappiot&#10;" sqref="A28"/>
    <dataValidation allowBlank="1" showInputMessage="1" showErrorMessage="1" prompt="Kertoo toiminan tuloksen. Liikevaihdosta vähennetty liiketoimintaa suoraan liittyvät kustannukset." sqref="A25"/>
    <dataValidation allowBlank="1" showInputMessage="1" showErrorMessage="1" prompt="Sisältää nimensä mukaisesti ne kulut, jotka eivät sisälly muihin kulueriin&#10;Vuokrat, markkinoinnin kulut, luottotappiot, myyntiprovisiot, kirjanpitokulut, tietohallintokulut, työterveydenhoito, henkilökunnan koulutus- ja virkistyskulut, matkakulut&#10;&#10;" sqref="A24"/>
    <dataValidation allowBlank="1" showInputMessage="1" showErrorMessage="1" prompt="Arvonalentumiset pysyvien vastaavien hyödykkeistä tai vaihtuvien vastaavien vaihto-omaisuudesta voi johtua tulipalosta, esivahingosta tms. vahingosta" sqref="A22"/>
    <dataValidation allowBlank="1" showInputMessage="1" showErrorMessage="1" prompt="Suunnitelman mukaiset poistot perustuvat pitkävaikutteisen kuluvan käyttöomaisuuden arvioituun taloudelliseen käyttöikään eli aikaan, jona ko. omaisuuden arvioidaan aikaansaavan tuloja&#10;" sqref="A21"/>
    <dataValidation allowBlank="1" showInputMessage="1" showErrorMessage="1" prompt="Muut henkilösivukulut sisältävät palkkojen perusteella määräytyvät lakisääteiset henkilösivukulut (sosiaaliturvamaksu, ryhmähenkivakuutus, lakisääteinen tapaturmavakuutus, työttömyysvakuutus)" sqref="A17"/>
    <dataValidation allowBlank="1" showInputMessage="1" showErrorMessage="1" prompt="Eläkekuluihin sisältyvät kaikki lakisääteiset ja vapaaehtoiset eläkekulut.&#10;" sqref="A16"/>
    <dataValidation allowBlank="1" showInputMessage="1" showErrorMessage="1" prompt="Palkat ja palkkiot sisältävät ennakonpidätyksenalaiset rahapalkat (ei luontoisetuja) suoriteperusteisena ts. tilikauden aikana ansaitut palkat.&#10;" sqref="A14"/>
    <dataValidation allowBlank="1" showInputMessage="1" showErrorMessage="1" prompt="Tilikauden aikaiset aine-, tarvike- ja tavaraostot riippumatta siitä onko ne myyty vai vielä varastossa.Ostot muutetaan liikevaihtoa vastaaviksi varaston muutoksella Ulkopuolisten palveluiden ostot." sqref="A7"/>
    <dataValidation allowBlank="1" showErrorMessage="1" sqref="A8"/>
    <dataValidation allowBlank="1" showInputMessage="1" showErrorMessage="1" prompt="Yrityksen varsinaisesta (liikeidean mukaisesta) liiketoiminnasta saadut myyntituotot ilman arvonlisäveroa ja annetuilla alennuksilla ja hyvityksillä vähennettynä&#10;" sqref="A5"/>
    <dataValidation allowBlank="1" showInputMessage="1" showErrorMessage="1" prompt="Ansaittu muusta kuin varsinaisien suoritteiden myynnistä&#10;Tavallisimpia vuokratuotot, pysyvien vastaavien myyntivoitot, saadut avustukset&#10;Voivat sisältää kertaluonteisia eriä jotka vaikeuttavat tilikausien välistä vertailtavuutta" sqref="A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&amp;L&amp;P&amp;C&amp;Z/&amp;F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="115" zoomScaleNormal="115" zoomScalePageLayoutView="0" workbookViewId="0" topLeftCell="A25">
      <selection activeCell="E36" sqref="E36"/>
    </sheetView>
  </sheetViews>
  <sheetFormatPr defaultColWidth="9.140625" defaultRowHeight="15"/>
  <cols>
    <col min="1" max="1" width="35.7109375" style="60" customWidth="1"/>
    <col min="3" max="3" width="43.8515625" style="0" customWidth="1"/>
  </cols>
  <sheetData>
    <row r="1" ht="15.75">
      <c r="A1" s="61" t="s">
        <v>187</v>
      </c>
    </row>
    <row r="2" ht="15.75">
      <c r="A2" s="46"/>
    </row>
    <row r="3" ht="15.75">
      <c r="A3" s="48"/>
    </row>
    <row r="4" spans="1:3" ht="15.75">
      <c r="A4" t="s">
        <v>0</v>
      </c>
      <c r="C4" s="82"/>
    </row>
    <row r="5" spans="1:3" ht="15.75">
      <c r="A5" t="s">
        <v>185</v>
      </c>
      <c r="C5" s="82"/>
    </row>
    <row r="6" ht="15">
      <c r="A6" t="s">
        <v>186</v>
      </c>
    </row>
    <row r="7" ht="15.75">
      <c r="A7" s="46"/>
    </row>
    <row r="8" spans="1:3" ht="15.75">
      <c r="A8" s="64"/>
      <c r="C8" s="64"/>
    </row>
    <row r="9" ht="15.75">
      <c r="A9" s="46"/>
    </row>
    <row r="10" ht="15.75">
      <c r="A10" s="46"/>
    </row>
    <row r="11" spans="1:3" ht="15.75">
      <c r="A11" s="46" t="s">
        <v>159</v>
      </c>
      <c r="C11" s="82" t="s">
        <v>170</v>
      </c>
    </row>
    <row r="12" spans="1:3" ht="15.75">
      <c r="A12" s="46"/>
      <c r="C12" s="82"/>
    </row>
    <row r="13" spans="1:3" ht="15.75">
      <c r="A13" s="53" t="s">
        <v>160</v>
      </c>
      <c r="C13" s="83" t="s">
        <v>171</v>
      </c>
    </row>
    <row r="14" spans="1:3" ht="15.75">
      <c r="A14" s="54" t="s">
        <v>161</v>
      </c>
      <c r="C14" s="55" t="s">
        <v>0</v>
      </c>
    </row>
    <row r="15" spans="1:3" ht="15.75">
      <c r="A15" s="50"/>
      <c r="C15" s="84"/>
    </row>
    <row r="16" spans="1:3" ht="15.75">
      <c r="A16" s="46"/>
      <c r="C16" s="82"/>
    </row>
    <row r="17" spans="1:3" ht="15.75">
      <c r="A17" s="73" t="s">
        <v>162</v>
      </c>
      <c r="C17" s="85"/>
    </row>
    <row r="18" spans="1:3" ht="15.75">
      <c r="A18" s="73"/>
      <c r="C18" s="82" t="s">
        <v>173</v>
      </c>
    </row>
    <row r="19" spans="1:3" ht="15.75">
      <c r="A19" s="74" t="s">
        <v>160</v>
      </c>
      <c r="C19" s="82"/>
    </row>
    <row r="20" spans="1:3" ht="15.75">
      <c r="A20" s="75" t="s">
        <v>163</v>
      </c>
      <c r="C20" s="83" t="s">
        <v>174</v>
      </c>
    </row>
    <row r="21" spans="1:3" ht="15.75">
      <c r="A21" s="50"/>
      <c r="C21" s="55" t="s">
        <v>175</v>
      </c>
    </row>
    <row r="22" spans="1:3" ht="15.75">
      <c r="A22" s="46"/>
      <c r="C22" s="84"/>
    </row>
    <row r="23" spans="1:3" ht="15.75">
      <c r="A23" s="46"/>
      <c r="C23" s="82"/>
    </row>
    <row r="24" spans="1:3" ht="15.75">
      <c r="A24" s="46" t="s">
        <v>165</v>
      </c>
      <c r="C24" s="82"/>
    </row>
    <row r="25" spans="1:3" ht="15.75">
      <c r="A25" s="46"/>
      <c r="C25" s="82" t="s">
        <v>176</v>
      </c>
    </row>
    <row r="26" spans="1:3" ht="15.75">
      <c r="A26" s="53" t="s">
        <v>166</v>
      </c>
      <c r="C26" s="82"/>
    </row>
    <row r="27" spans="1:3" ht="15.75">
      <c r="A27" s="54" t="s">
        <v>5</v>
      </c>
      <c r="C27" s="83" t="s">
        <v>177</v>
      </c>
    </row>
    <row r="28" spans="1:3" ht="15.75">
      <c r="A28" s="54"/>
      <c r="C28" s="55" t="s">
        <v>178</v>
      </c>
    </row>
    <row r="29" spans="1:3" ht="15.75">
      <c r="A29" s="54"/>
      <c r="C29" s="55"/>
    </row>
    <row r="30" spans="1:3" ht="15.75">
      <c r="A30" s="57"/>
      <c r="C30" s="84"/>
    </row>
    <row r="31" spans="1:3" ht="15.75">
      <c r="A31" s="46"/>
      <c r="C31" s="82"/>
    </row>
    <row r="32" spans="1:3" ht="15.75">
      <c r="A32" s="46"/>
      <c r="C32" s="82" t="s">
        <v>179</v>
      </c>
    </row>
    <row r="33" spans="1:3" ht="18">
      <c r="A33" s="48"/>
      <c r="C33" s="86"/>
    </row>
    <row r="34" spans="1:3" ht="15.75">
      <c r="A34" s="46" t="s">
        <v>167</v>
      </c>
      <c r="C34" s="83" t="s">
        <v>180</v>
      </c>
    </row>
    <row r="35" spans="1:3" ht="15.75">
      <c r="A35" s="46"/>
      <c r="C35" s="55" t="s">
        <v>0</v>
      </c>
    </row>
    <row r="36" spans="1:3" ht="15.75">
      <c r="A36" s="53" t="s">
        <v>168</v>
      </c>
      <c r="C36" s="55"/>
    </row>
    <row r="37" spans="1:3" ht="15.75">
      <c r="A37" s="54" t="s">
        <v>169</v>
      </c>
      <c r="C37" s="87"/>
    </row>
    <row r="38" spans="1:13" s="4" customFormat="1" ht="15.75">
      <c r="A38" s="50"/>
      <c r="B38"/>
      <c r="C38" s="88" t="s">
        <v>181</v>
      </c>
      <c r="D38"/>
      <c r="E38"/>
      <c r="F38"/>
      <c r="G38"/>
      <c r="H38"/>
      <c r="I38"/>
      <c r="J38"/>
      <c r="K38"/>
      <c r="L38"/>
      <c r="M38"/>
    </row>
    <row r="39" spans="1:13" s="4" customFormat="1" ht="15.75">
      <c r="A39" s="46"/>
      <c r="B39"/>
      <c r="C39"/>
      <c r="D39"/>
      <c r="E39"/>
      <c r="F39"/>
      <c r="G39"/>
      <c r="H39"/>
      <c r="I39"/>
      <c r="J39"/>
      <c r="K39"/>
      <c r="L39"/>
      <c r="M39"/>
    </row>
    <row r="40" spans="1:13" s="4" customFormat="1" ht="16.5">
      <c r="A40" s="60"/>
      <c r="B40"/>
      <c r="C40"/>
      <c r="D40"/>
      <c r="E40"/>
      <c r="F40"/>
      <c r="G40"/>
      <c r="H40"/>
      <c r="I40"/>
      <c r="J40"/>
      <c r="K40"/>
      <c r="L40"/>
      <c r="M40"/>
    </row>
    <row r="41" spans="1:13" s="4" customFormat="1" ht="16.5">
      <c r="A41" s="60"/>
      <c r="B41"/>
      <c r="C41"/>
      <c r="D41"/>
      <c r="E41"/>
      <c r="F41"/>
      <c r="G41"/>
      <c r="H41"/>
      <c r="I41"/>
      <c r="J41"/>
      <c r="K41"/>
      <c r="L41"/>
      <c r="M41"/>
    </row>
    <row r="43" spans="1:13" s="4" customFormat="1" ht="16.5">
      <c r="A43" s="60"/>
      <c r="B43"/>
      <c r="C43"/>
      <c r="D43"/>
      <c r="E43"/>
      <c r="F43"/>
      <c r="G43"/>
      <c r="H43"/>
      <c r="I43"/>
      <c r="J43"/>
      <c r="K43"/>
      <c r="L43"/>
      <c r="M43"/>
    </row>
    <row r="45" spans="1:13" s="4" customFormat="1" ht="16.5">
      <c r="A45" s="60"/>
      <c r="B45"/>
      <c r="C45"/>
      <c r="D45"/>
      <c r="E45"/>
      <c r="F45"/>
      <c r="G45"/>
      <c r="H45"/>
      <c r="I45"/>
      <c r="J45"/>
      <c r="K45"/>
      <c r="L45"/>
      <c r="M45"/>
    </row>
    <row r="46" spans="1:13" s="4" customFormat="1" ht="16.5">
      <c r="A46" s="60"/>
      <c r="B46"/>
      <c r="C46"/>
      <c r="D46"/>
      <c r="E46"/>
      <c r="F46"/>
      <c r="G46"/>
      <c r="H46"/>
      <c r="I46"/>
      <c r="J46"/>
      <c r="K46"/>
      <c r="L46"/>
      <c r="M46"/>
    </row>
    <row r="47" spans="1:13" s="4" customFormat="1" ht="16.5">
      <c r="A47" s="60"/>
      <c r="B47"/>
      <c r="C47"/>
      <c r="D47"/>
      <c r="E47"/>
      <c r="F47"/>
      <c r="G47"/>
      <c r="H47"/>
      <c r="I47"/>
      <c r="J47"/>
      <c r="K47"/>
      <c r="L47"/>
      <c r="M47"/>
    </row>
    <row r="48" spans="1:13" s="4" customFormat="1" ht="16.5">
      <c r="A48" s="60"/>
      <c r="B48"/>
      <c r="C48"/>
      <c r="D48"/>
      <c r="E48"/>
      <c r="F48"/>
      <c r="G48"/>
      <c r="H48"/>
      <c r="I48"/>
      <c r="J48"/>
      <c r="K48"/>
      <c r="L48"/>
      <c r="M48"/>
    </row>
    <row r="49" spans="1:13" s="4" customFormat="1" ht="16.5">
      <c r="A49" s="60"/>
      <c r="B49"/>
      <c r="C49"/>
      <c r="D49"/>
      <c r="E49"/>
      <c r="F49"/>
      <c r="G49"/>
      <c r="H49"/>
      <c r="I49"/>
      <c r="J49"/>
      <c r="K49"/>
      <c r="L49"/>
      <c r="M49"/>
    </row>
    <row r="50" spans="1:13" s="4" customFormat="1" ht="16.5">
      <c r="A50" s="60"/>
      <c r="B50"/>
      <c r="C50"/>
      <c r="D50"/>
      <c r="E50"/>
      <c r="F50"/>
      <c r="G50"/>
      <c r="H50"/>
      <c r="I50"/>
      <c r="J50"/>
      <c r="K50"/>
      <c r="L50"/>
      <c r="M50"/>
    </row>
    <row r="51" spans="1:13" s="4" customFormat="1" ht="16.5">
      <c r="A51" s="60"/>
      <c r="B51"/>
      <c r="C51"/>
      <c r="D51"/>
      <c r="E51"/>
      <c r="F51"/>
      <c r="G51"/>
      <c r="H51"/>
      <c r="I51"/>
      <c r="J51"/>
      <c r="K51"/>
      <c r="L51"/>
      <c r="M5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&amp;L&amp;P&amp;C&amp;Z/&amp;F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kk45463</dc:creator>
  <cp:keywords/>
  <dc:description/>
  <cp:lastModifiedBy>kk45463</cp:lastModifiedBy>
  <cp:lastPrinted>2010-02-25T09:40:15Z</cp:lastPrinted>
  <dcterms:created xsi:type="dcterms:W3CDTF">2009-11-17T06:56:33Z</dcterms:created>
  <dcterms:modified xsi:type="dcterms:W3CDTF">2010-03-17T06:39:44Z</dcterms:modified>
  <cp:category/>
  <cp:version/>
  <cp:contentType/>
  <cp:contentStatus/>
</cp:coreProperties>
</file>